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EACH\Beach Tour National\2020\Sportive 2020\TABLEAUX DE BASE\VERSION SITE FFvolley\VERSION SITE AVEC MACRO\Vesion def site FFvolley\"/>
    </mc:Choice>
  </mc:AlternateContent>
  <bookViews>
    <workbookView xWindow="0" yWindow="0" windowWidth="28800" windowHeight="12435" firstSheet="3" activeTab="7"/>
  </bookViews>
  <sheets>
    <sheet name="LISTE" sheetId="13" state="hidden" r:id="rId1"/>
    <sheet name="LISTE ENGAGES" sheetId="9" r:id="rId2"/>
    <sheet name="EMARG Tableau Qualif" sheetId="10" r:id="rId3"/>
    <sheet name="TAB Qualif Poule 12 " sheetId="7" r:id="rId4"/>
    <sheet name="SCORE QUAL" sheetId="17" r:id="rId5"/>
    <sheet name="PLANNING " sheetId="11" r:id="rId6"/>
    <sheet name="EMARG Tableau PRINCIPAL" sheetId="12" r:id="rId7"/>
    <sheet name="TAB P Poule 12 " sheetId="5" r:id="rId8"/>
    <sheet name="SCORE PRINC" sheetId="16" r:id="rId9"/>
    <sheet name="RELEVE" sheetId="14" r:id="rId10"/>
  </sheets>
  <definedNames>
    <definedName name="_Fill" localSheetId="6" hidden="1">#REF!</definedName>
    <definedName name="_Fill" localSheetId="2" hidden="1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hidden="1">#REF!</definedName>
    <definedName name="ANNEE">LISTE!$F$9:$F$13</definedName>
    <definedName name="EQUIPES">'LISTE ENGAGES'!$D$11:$K$30</definedName>
    <definedName name="GENRE">LISTE!$H$9:$H$11</definedName>
    <definedName name="LISTEE1" localSheetId="8">'SCORE PRINC'!$H$8:$H$19</definedName>
    <definedName name="LISTEE1" localSheetId="4">'SCORE QUAL'!$H$8:$H$19</definedName>
    <definedName name="LISTEE2" localSheetId="8">'SCORE PRINC'!$J$8:$J$19</definedName>
    <definedName name="LISTEE2" localSheetId="4">'SCORE QUAL'!$J$8:$J$19</definedName>
    <definedName name="PLACE2">'SCORE PRINC'!$U$8:$U$19</definedName>
    <definedName name="PLACEQ2">'SCORE QUAL'!$U$8:$U$19</definedName>
    <definedName name="PLCE1">'SCORE PRINC'!$T$8:$T$19</definedName>
    <definedName name="PLCEQ1">'SCORE QUAL'!$T$8:$T$19</definedName>
    <definedName name="RANG">LISTE!$J$9:$J$41</definedName>
    <definedName name="S1EQ1" localSheetId="8">'SCORE PRINC'!$N$8:$N$19</definedName>
    <definedName name="S1EQ1" localSheetId="4">'SCORE QUAL'!$N$8:$N$19</definedName>
    <definedName name="S1EQ2" localSheetId="8">'SCORE PRINC'!$O$8:$O$19</definedName>
    <definedName name="S1EQ2" localSheetId="4">'SCORE QUAL'!$O$8:$O$19</definedName>
    <definedName name="S2EQ1" localSheetId="8">'SCORE PRINC'!$P$8:$P$19</definedName>
    <definedName name="S2EQ1" localSheetId="4">'SCORE QUAL'!$P$8:$P$19</definedName>
    <definedName name="S2EQ2" localSheetId="8">'SCORE PRINC'!$Q$8:$Q$19</definedName>
    <definedName name="S2EQ2" localSheetId="4">'SCORE QUAL'!$Q$8:$Q$19</definedName>
    <definedName name="S3EQ1" localSheetId="8">'SCORE PRINC'!$R$8:$R$19</definedName>
    <definedName name="S3EQ1" localSheetId="4">'SCORE QUAL'!$R$8:$R$19</definedName>
    <definedName name="S3EQ3" localSheetId="8">'SCORE PRINC'!$R$8:$R$19</definedName>
    <definedName name="S3EQ3" localSheetId="4">'SCORE QUAL'!$R$8:$R$19</definedName>
    <definedName name="SCEQ1" localSheetId="8">'SCORE PRINC'!$K$8:$K$19</definedName>
    <definedName name="SCEQ1" localSheetId="4">'SCORE QUAL'!$K$8:$K$19</definedName>
    <definedName name="SCEQ2" localSheetId="8">'SCORE PRINC'!$M$8:$M$19</definedName>
    <definedName name="SCEQ2" localSheetId="4">'SCORE QUAL'!$M$8:$M$19</definedName>
    <definedName name="TYPE">LISTE!$C$9:$C$18</definedName>
    <definedName name="_xlnm.Print_Area" localSheetId="6">'EMARG Tableau PRINCIPAL'!$A$1:$L$23</definedName>
    <definedName name="_xlnm.Print_Area" localSheetId="2">'EMARG Tableau Qualif'!$A$1:$L$23</definedName>
    <definedName name="_xlnm.Print_Area" localSheetId="1">'LISTE ENGAGES'!$B$1:$Q$31</definedName>
    <definedName name="_xlnm.Print_Area" localSheetId="9">RELEVE!$B$1:$O$94</definedName>
    <definedName name="_xlnm.Print_Area" localSheetId="7">'TAB P Poule 12 '!$A$1:$T$43</definedName>
    <definedName name="_xlnm.Print_Area" localSheetId="3">'TAB Qualif Poule 12 '!$A$1:$P$33</definedName>
  </definedNames>
  <calcPr calcId="152511"/>
</workbook>
</file>

<file path=xl/calcChain.xml><?xml version="1.0" encoding="utf-8"?>
<calcChain xmlns="http://schemas.openxmlformats.org/spreadsheetml/2006/main">
  <c r="Z8" i="17" l="1"/>
  <c r="H25" i="16" l="1"/>
  <c r="J24" i="16"/>
  <c r="H27" i="16"/>
  <c r="H26" i="16"/>
  <c r="H24" i="16"/>
  <c r="H20" i="16"/>
  <c r="F24" i="17"/>
  <c r="AF9" i="16" l="1"/>
  <c r="AF10" i="16"/>
  <c r="AF13" i="16"/>
  <c r="AF14" i="16"/>
  <c r="AF15" i="16"/>
  <c r="AF18" i="16"/>
  <c r="AF19" i="16"/>
  <c r="AF20" i="16"/>
  <c r="AF23" i="16"/>
  <c r="AF24" i="16"/>
  <c r="AF25" i="16"/>
  <c r="AF8" i="16"/>
  <c r="AF9" i="17"/>
  <c r="AF10" i="17"/>
  <c r="AF13" i="17"/>
  <c r="AF14" i="17"/>
  <c r="AF15" i="17"/>
  <c r="AF18" i="17"/>
  <c r="AF19" i="17"/>
  <c r="AF20" i="17"/>
  <c r="AF23" i="17"/>
  <c r="AF24" i="17"/>
  <c r="AF25" i="17"/>
  <c r="AF8" i="17"/>
  <c r="J46" i="11" l="1"/>
  <c r="H46" i="11"/>
  <c r="J17" i="17" l="1"/>
  <c r="M31" i="17"/>
  <c r="K31" i="17"/>
  <c r="U31" i="17" s="1"/>
  <c r="M30" i="17"/>
  <c r="K30" i="17"/>
  <c r="M29" i="17"/>
  <c r="K29" i="17"/>
  <c r="U29" i="17" s="1"/>
  <c r="J30" i="17" s="1"/>
  <c r="M28" i="17"/>
  <c r="K28" i="17"/>
  <c r="U28" i="17" s="1"/>
  <c r="H30" i="17" s="1"/>
  <c r="U27" i="17"/>
  <c r="M27" i="17"/>
  <c r="K27" i="17"/>
  <c r="T27" i="17" s="1"/>
  <c r="J29" i="17" s="1"/>
  <c r="M26" i="17"/>
  <c r="K26" i="17"/>
  <c r="M25" i="17"/>
  <c r="K25" i="17"/>
  <c r="F25" i="17"/>
  <c r="F27" i="17" s="1"/>
  <c r="F28" i="17" s="1"/>
  <c r="F29" i="17" s="1"/>
  <c r="F30" i="17" s="1"/>
  <c r="F31" i="17" s="1"/>
  <c r="M24" i="17"/>
  <c r="K24" i="17"/>
  <c r="U24" i="17" s="1"/>
  <c r="M23" i="17"/>
  <c r="K23" i="17"/>
  <c r="T23" i="17" s="1"/>
  <c r="J26" i="17" s="1"/>
  <c r="M22" i="17"/>
  <c r="K22" i="17"/>
  <c r="M21" i="17"/>
  <c r="K21" i="17"/>
  <c r="M20" i="17"/>
  <c r="K20" i="17"/>
  <c r="T20" i="17" s="1"/>
  <c r="J24" i="17" s="1"/>
  <c r="M19" i="17"/>
  <c r="K19" i="17"/>
  <c r="M18" i="17"/>
  <c r="K18" i="17"/>
  <c r="M17" i="17"/>
  <c r="K17" i="17"/>
  <c r="M16" i="17"/>
  <c r="K16" i="17"/>
  <c r="M15" i="17"/>
  <c r="K15" i="17"/>
  <c r="M14" i="17"/>
  <c r="K14" i="17"/>
  <c r="M13" i="17"/>
  <c r="K13" i="17"/>
  <c r="M12" i="17"/>
  <c r="K12" i="17"/>
  <c r="M11" i="17"/>
  <c r="K11" i="17"/>
  <c r="M10" i="17"/>
  <c r="K10" i="17"/>
  <c r="H22" i="7" s="1"/>
  <c r="M9" i="17"/>
  <c r="K9" i="17"/>
  <c r="F9" i="17"/>
  <c r="F11" i="17" s="1"/>
  <c r="F13" i="17" s="1"/>
  <c r="F15" i="17" s="1"/>
  <c r="F17" i="17" s="1"/>
  <c r="F19" i="17" s="1"/>
  <c r="F21" i="17" s="1"/>
  <c r="F23" i="17" s="1"/>
  <c r="M8" i="17"/>
  <c r="K8" i="17"/>
  <c r="F8" i="17"/>
  <c r="F10" i="17" s="1"/>
  <c r="F12" i="17" s="1"/>
  <c r="F14" i="17" s="1"/>
  <c r="F16" i="17" s="1"/>
  <c r="F18" i="17" s="1"/>
  <c r="F20" i="17" s="1"/>
  <c r="F22" i="17" s="1"/>
  <c r="U21" i="17" l="1"/>
  <c r="U22" i="17"/>
  <c r="T24" i="17"/>
  <c r="H28" i="17" s="1"/>
  <c r="H17" i="7"/>
  <c r="T21" i="17"/>
  <c r="J25" i="17" s="1"/>
  <c r="U26" i="17"/>
  <c r="T25" i="17"/>
  <c r="J28" i="17" s="1"/>
  <c r="T28" i="17"/>
  <c r="H31" i="17" s="1"/>
  <c r="H12" i="7"/>
  <c r="H18" i="7"/>
  <c r="U17" i="17"/>
  <c r="T22" i="17"/>
  <c r="J27" i="17" s="1"/>
  <c r="U30" i="17"/>
  <c r="H27" i="7"/>
  <c r="H29" i="7"/>
  <c r="H28" i="7"/>
  <c r="H24" i="7"/>
  <c r="H23" i="7"/>
  <c r="H19" i="7"/>
  <c r="H14" i="7"/>
  <c r="H13" i="7"/>
  <c r="U20" i="17"/>
  <c r="U23" i="17"/>
  <c r="U25" i="17"/>
  <c r="F26" i="17"/>
  <c r="T26" i="17"/>
  <c r="H29" i="17" s="1"/>
  <c r="T29" i="17"/>
  <c r="J31" i="17" s="1"/>
  <c r="T30" i="17"/>
  <c r="T31" i="17"/>
  <c r="C33" i="5"/>
  <c r="C32" i="5"/>
  <c r="C31" i="5"/>
  <c r="C28" i="5"/>
  <c r="C27" i="5"/>
  <c r="C26" i="5"/>
  <c r="C23" i="5"/>
  <c r="C22" i="5"/>
  <c r="C21" i="5"/>
  <c r="C18" i="5"/>
  <c r="C17" i="5"/>
  <c r="C16" i="5"/>
  <c r="W21" i="5"/>
  <c r="M31" i="16"/>
  <c r="K31" i="16"/>
  <c r="M30" i="16"/>
  <c r="K30" i="16"/>
  <c r="M29" i="16"/>
  <c r="K29" i="16"/>
  <c r="M28" i="16"/>
  <c r="K28" i="16"/>
  <c r="M27" i="16"/>
  <c r="K27" i="16"/>
  <c r="M26" i="16"/>
  <c r="K26" i="16"/>
  <c r="M25" i="16"/>
  <c r="K25" i="16"/>
  <c r="F25" i="16"/>
  <c r="F26" i="16" s="1"/>
  <c r="M24" i="16"/>
  <c r="K24" i="16"/>
  <c r="F24" i="16"/>
  <c r="M23" i="16"/>
  <c r="K23" i="16"/>
  <c r="M22" i="16"/>
  <c r="K22" i="16"/>
  <c r="M21" i="16"/>
  <c r="K21" i="16"/>
  <c r="M20" i="16"/>
  <c r="K20" i="16"/>
  <c r="M19" i="16"/>
  <c r="K19" i="16"/>
  <c r="M18" i="16"/>
  <c r="K18" i="16"/>
  <c r="M17" i="16"/>
  <c r="K17" i="16"/>
  <c r="M16" i="16"/>
  <c r="K16" i="16"/>
  <c r="M15" i="16"/>
  <c r="K15" i="16"/>
  <c r="M14" i="16"/>
  <c r="K14" i="16"/>
  <c r="M13" i="16"/>
  <c r="K13" i="16"/>
  <c r="M12" i="16"/>
  <c r="K12" i="16"/>
  <c r="M11" i="16"/>
  <c r="K11" i="16"/>
  <c r="M10" i="16"/>
  <c r="K10" i="16"/>
  <c r="M9" i="16"/>
  <c r="K9" i="16"/>
  <c r="F9" i="16"/>
  <c r="F11" i="16" s="1"/>
  <c r="F13" i="16" s="1"/>
  <c r="F15" i="16" s="1"/>
  <c r="F17" i="16" s="1"/>
  <c r="F19" i="16" s="1"/>
  <c r="F21" i="16" s="1"/>
  <c r="F23" i="16" s="1"/>
  <c r="M8" i="16"/>
  <c r="K8" i="16"/>
  <c r="F8" i="16"/>
  <c r="F10" i="16" s="1"/>
  <c r="F12" i="16" s="1"/>
  <c r="F14" i="16" s="1"/>
  <c r="F16" i="16" s="1"/>
  <c r="F18" i="16" s="1"/>
  <c r="F20" i="16" s="1"/>
  <c r="F22" i="16" s="1"/>
  <c r="F27" i="16" l="1"/>
  <c r="F28" i="16" s="1"/>
  <c r="F29" i="16" s="1"/>
  <c r="F30" i="16" s="1"/>
  <c r="F31" i="16" s="1"/>
  <c r="G31" i="5"/>
  <c r="G22" i="5"/>
  <c r="G32" i="5"/>
  <c r="G23" i="5"/>
  <c r="R33" i="5"/>
  <c r="R22" i="5"/>
  <c r="P29" i="5"/>
  <c r="G21" i="5"/>
  <c r="G17" i="5"/>
  <c r="G27" i="5"/>
  <c r="P25" i="5"/>
  <c r="P19" i="5"/>
  <c r="S27" i="5"/>
  <c r="S41" i="5"/>
  <c r="P35" i="5"/>
  <c r="G18" i="5"/>
  <c r="G26" i="5"/>
  <c r="G33" i="5"/>
  <c r="G28" i="5"/>
  <c r="G16" i="5"/>
  <c r="H4" i="9" l="1"/>
  <c r="C54" i="14" l="1"/>
  <c r="D54" i="14"/>
  <c r="E54" i="14"/>
  <c r="F54" i="14"/>
  <c r="G54" i="14"/>
  <c r="H54" i="14"/>
  <c r="I54" i="14"/>
  <c r="J54" i="14"/>
  <c r="C55" i="14"/>
  <c r="D55" i="14"/>
  <c r="E55" i="14"/>
  <c r="F55" i="14"/>
  <c r="G55" i="14"/>
  <c r="H55" i="14"/>
  <c r="I55" i="14"/>
  <c r="J55" i="14"/>
  <c r="C56" i="14"/>
  <c r="D56" i="14"/>
  <c r="E56" i="14"/>
  <c r="F56" i="14"/>
  <c r="G56" i="14"/>
  <c r="H56" i="14"/>
  <c r="I56" i="14"/>
  <c r="J56" i="14"/>
  <c r="C57" i="14"/>
  <c r="D57" i="14"/>
  <c r="E57" i="14"/>
  <c r="F57" i="14"/>
  <c r="G57" i="14"/>
  <c r="H57" i="14"/>
  <c r="I57" i="14"/>
  <c r="J57" i="14"/>
  <c r="C58" i="14"/>
  <c r="D58" i="14"/>
  <c r="E58" i="14"/>
  <c r="F58" i="14"/>
  <c r="G58" i="14"/>
  <c r="H58" i="14"/>
  <c r="I58" i="14"/>
  <c r="J58" i="14"/>
  <c r="C59" i="14"/>
  <c r="D59" i="14"/>
  <c r="E59" i="14"/>
  <c r="F59" i="14"/>
  <c r="G59" i="14"/>
  <c r="H59" i="14"/>
  <c r="I59" i="14"/>
  <c r="J59" i="14"/>
  <c r="C60" i="14"/>
  <c r="D60" i="14"/>
  <c r="E60" i="14"/>
  <c r="F60" i="14"/>
  <c r="G60" i="14"/>
  <c r="H60" i="14"/>
  <c r="I60" i="14"/>
  <c r="J60" i="14"/>
  <c r="C61" i="14"/>
  <c r="D61" i="14"/>
  <c r="E61" i="14"/>
  <c r="F61" i="14"/>
  <c r="G61" i="14"/>
  <c r="H61" i="14"/>
  <c r="I61" i="14"/>
  <c r="J61" i="14"/>
  <c r="C62" i="14"/>
  <c r="D62" i="14"/>
  <c r="E62" i="14"/>
  <c r="F62" i="14"/>
  <c r="G62" i="14"/>
  <c r="H62" i="14"/>
  <c r="I62" i="14"/>
  <c r="J62" i="14"/>
  <c r="C63" i="14"/>
  <c r="D63" i="14"/>
  <c r="E63" i="14"/>
  <c r="F63" i="14"/>
  <c r="G63" i="14"/>
  <c r="H63" i="14"/>
  <c r="I63" i="14"/>
  <c r="J63" i="14"/>
  <c r="C64" i="14"/>
  <c r="D64" i="14"/>
  <c r="E64" i="14"/>
  <c r="F64" i="14"/>
  <c r="G64" i="14"/>
  <c r="H64" i="14"/>
  <c r="I64" i="14"/>
  <c r="J64" i="14"/>
  <c r="C65" i="14"/>
  <c r="D65" i="14"/>
  <c r="E65" i="14"/>
  <c r="F65" i="14"/>
  <c r="G65" i="14"/>
  <c r="H65" i="14"/>
  <c r="I65" i="14"/>
  <c r="J65" i="14"/>
  <c r="C66" i="14"/>
  <c r="D66" i="14"/>
  <c r="E66" i="14"/>
  <c r="F66" i="14"/>
  <c r="G66" i="14"/>
  <c r="H66" i="14"/>
  <c r="I66" i="14"/>
  <c r="J66" i="14"/>
  <c r="C67" i="14"/>
  <c r="D67" i="14"/>
  <c r="E67" i="14"/>
  <c r="F67" i="14"/>
  <c r="G67" i="14"/>
  <c r="H67" i="14"/>
  <c r="I67" i="14"/>
  <c r="J67" i="14"/>
  <c r="C68" i="14"/>
  <c r="D68" i="14"/>
  <c r="E68" i="14"/>
  <c r="F68" i="14"/>
  <c r="G68" i="14"/>
  <c r="H68" i="14"/>
  <c r="I68" i="14"/>
  <c r="J68" i="14"/>
  <c r="C69" i="14"/>
  <c r="D69" i="14"/>
  <c r="E69" i="14"/>
  <c r="F69" i="14"/>
  <c r="G69" i="14"/>
  <c r="H69" i="14"/>
  <c r="I69" i="14"/>
  <c r="J69" i="14"/>
  <c r="C70" i="14"/>
  <c r="D70" i="14"/>
  <c r="E70" i="14"/>
  <c r="F70" i="14"/>
  <c r="G70" i="14"/>
  <c r="H70" i="14"/>
  <c r="I70" i="14"/>
  <c r="J70" i="14"/>
  <c r="C71" i="14"/>
  <c r="D71" i="14"/>
  <c r="E71" i="14"/>
  <c r="F71" i="14"/>
  <c r="G71" i="14"/>
  <c r="H71" i="14"/>
  <c r="I71" i="14"/>
  <c r="J71" i="14"/>
  <c r="C72" i="14"/>
  <c r="D72" i="14"/>
  <c r="E72" i="14"/>
  <c r="F72" i="14"/>
  <c r="G72" i="14"/>
  <c r="H72" i="14"/>
  <c r="I72" i="14"/>
  <c r="J72" i="14"/>
  <c r="D53" i="14"/>
  <c r="E53" i="14"/>
  <c r="F53" i="14"/>
  <c r="G53" i="14"/>
  <c r="H53" i="14"/>
  <c r="I53" i="14"/>
  <c r="J53" i="14"/>
  <c r="C53" i="14"/>
  <c r="E29" i="7"/>
  <c r="E24" i="7"/>
  <c r="E19" i="7"/>
  <c r="E14" i="7"/>
  <c r="E28" i="7"/>
  <c r="E27" i="7"/>
  <c r="E23" i="7"/>
  <c r="E22" i="7"/>
  <c r="E18" i="7"/>
  <c r="E17" i="7"/>
  <c r="E13" i="7"/>
  <c r="E12" i="7"/>
  <c r="E6" i="14"/>
  <c r="E5" i="14"/>
  <c r="E4" i="14"/>
  <c r="E3" i="14"/>
  <c r="D32" i="5"/>
  <c r="D31" i="5"/>
  <c r="D27" i="5"/>
  <c r="D26" i="5"/>
  <c r="D22" i="5"/>
  <c r="D21" i="5"/>
  <c r="D17" i="5"/>
  <c r="D16" i="5"/>
  <c r="D41" i="11" l="1"/>
  <c r="D42" i="11"/>
  <c r="D43" i="11"/>
  <c r="D44" i="11"/>
  <c r="D45" i="11" s="1"/>
  <c r="D46" i="11" s="1"/>
  <c r="D47" i="11" s="1"/>
  <c r="D40" i="11"/>
  <c r="D39" i="11"/>
  <c r="D31" i="11"/>
  <c r="D32" i="11"/>
  <c r="D33" i="11" s="1"/>
  <c r="D34" i="11" s="1"/>
  <c r="D35" i="11" s="1"/>
  <c r="D30" i="11"/>
  <c r="D29" i="11"/>
  <c r="D20" i="11"/>
  <c r="D21" i="11"/>
  <c r="D22" i="11" s="1"/>
  <c r="D23" i="11" s="1"/>
  <c r="D24" i="11" s="1"/>
  <c r="D19" i="11"/>
  <c r="D18" i="11"/>
  <c r="E5" i="9" l="1"/>
  <c r="H6" i="11" s="1"/>
  <c r="J4" i="9"/>
  <c r="M5" i="11" s="1"/>
  <c r="E4" i="9"/>
  <c r="D5" i="5" s="1"/>
  <c r="J1" i="9"/>
  <c r="M2" i="11" s="1"/>
  <c r="E1" i="9"/>
  <c r="E2" i="12" s="1"/>
  <c r="E5" i="10" l="1"/>
  <c r="E4" i="12"/>
  <c r="D5" i="7"/>
  <c r="J4" i="12"/>
  <c r="E5" i="12"/>
  <c r="J4" i="10"/>
  <c r="K2" i="12"/>
  <c r="G4" i="10"/>
  <c r="J5" i="11"/>
  <c r="E5" i="7"/>
  <c r="E2" i="10"/>
  <c r="H2" i="11"/>
  <c r="D2" i="7"/>
  <c r="P5" i="5"/>
  <c r="L2" i="7"/>
  <c r="D2" i="5"/>
  <c r="D6" i="5"/>
  <c r="E4" i="10"/>
  <c r="H5" i="11"/>
  <c r="K2" i="10"/>
  <c r="K5" i="7"/>
  <c r="D6" i="7"/>
  <c r="G4" i="12"/>
  <c r="Q2" i="5"/>
  <c r="M5" i="5"/>
  <c r="Y24" i="16" l="1"/>
  <c r="H15" i="16"/>
  <c r="T15" i="16" s="1"/>
  <c r="J19" i="16"/>
  <c r="U19" i="16" s="1"/>
  <c r="Q34" i="11"/>
  <c r="O32" i="11"/>
  <c r="D29" i="7"/>
  <c r="D28" i="7"/>
  <c r="D27" i="7"/>
  <c r="D24" i="7"/>
  <c r="D23" i="7"/>
  <c r="D22" i="7"/>
  <c r="D19" i="7"/>
  <c r="D18" i="7"/>
  <c r="D17" i="7"/>
  <c r="D14" i="7"/>
  <c r="D13" i="7"/>
  <c r="D12" i="7"/>
  <c r="J13" i="17" l="1"/>
  <c r="U13" i="17" s="1"/>
  <c r="Y15" i="17"/>
  <c r="J9" i="17"/>
  <c r="U9" i="17" s="1"/>
  <c r="H19" i="17"/>
  <c r="T19" i="17" s="1"/>
  <c r="H11" i="17"/>
  <c r="T11" i="17" s="1"/>
  <c r="Y23" i="17"/>
  <c r="Y10" i="17"/>
  <c r="J12" i="17"/>
  <c r="U12" i="17" s="1"/>
  <c r="J8" i="17"/>
  <c r="U8" i="17" s="1"/>
  <c r="Y18" i="17"/>
  <c r="H18" i="17"/>
  <c r="T18" i="17" s="1"/>
  <c r="H10" i="17"/>
  <c r="T10" i="17" s="1"/>
  <c r="H15" i="17"/>
  <c r="T15" i="17" s="1"/>
  <c r="Y24" i="17"/>
  <c r="J19" i="17"/>
  <c r="U19" i="17" s="1"/>
  <c r="H23" i="11"/>
  <c r="H17" i="17"/>
  <c r="T17" i="17" s="1"/>
  <c r="H9" i="17"/>
  <c r="T9" i="17" s="1"/>
  <c r="Y13" i="17"/>
  <c r="J18" i="17"/>
  <c r="U18" i="17" s="1"/>
  <c r="Y19" i="17"/>
  <c r="H14" i="17"/>
  <c r="T14" i="17" s="1"/>
  <c r="Q21" i="11"/>
  <c r="Y25" i="17"/>
  <c r="J11" i="17"/>
  <c r="U11" i="17" s="1"/>
  <c r="J15" i="17"/>
  <c r="U15" i="17" s="1"/>
  <c r="J22" i="11"/>
  <c r="Y9" i="17"/>
  <c r="J16" i="17"/>
  <c r="U16" i="17" s="1"/>
  <c r="H12" i="17"/>
  <c r="T12" i="17" s="1"/>
  <c r="Y8" i="17"/>
  <c r="H16" i="17"/>
  <c r="T16" i="17" s="1"/>
  <c r="H8" i="17"/>
  <c r="T8" i="17" s="1"/>
  <c r="H13" i="17"/>
  <c r="T13" i="17" s="1"/>
  <c r="Y14" i="17"/>
  <c r="J14" i="17"/>
  <c r="U14" i="17" s="1"/>
  <c r="J10" i="17"/>
  <c r="U10" i="17" s="1"/>
  <c r="Y20" i="17"/>
  <c r="Y8" i="16"/>
  <c r="H16" i="16"/>
  <c r="T16" i="16" s="1"/>
  <c r="H8" i="16"/>
  <c r="J33" i="11"/>
  <c r="H12" i="16"/>
  <c r="T12" i="16" s="1"/>
  <c r="J16" i="16"/>
  <c r="U16" i="16" s="1"/>
  <c r="Y9" i="16"/>
  <c r="J32" i="11"/>
  <c r="J13" i="16"/>
  <c r="U13" i="16" s="1"/>
  <c r="J9" i="16"/>
  <c r="U9" i="16" s="1"/>
  <c r="Y15" i="16"/>
  <c r="H19" i="16"/>
  <c r="T19" i="16" s="1"/>
  <c r="H11" i="16"/>
  <c r="T11" i="16" s="1"/>
  <c r="Y23" i="16"/>
  <c r="Q29" i="11"/>
  <c r="J14" i="16"/>
  <c r="U14" i="16" s="1"/>
  <c r="Y20" i="16"/>
  <c r="J10" i="16"/>
  <c r="U10" i="16" s="1"/>
  <c r="J31" i="11"/>
  <c r="J8" i="16"/>
  <c r="Y10" i="16"/>
  <c r="J12" i="16"/>
  <c r="U12" i="16" s="1"/>
  <c r="Q30" i="11"/>
  <c r="Y25" i="16"/>
  <c r="J11" i="16"/>
  <c r="U11" i="16" s="1"/>
  <c r="J15" i="16"/>
  <c r="U15" i="16" s="1"/>
  <c r="J34" i="11"/>
  <c r="H13" i="16"/>
  <c r="T13" i="16" s="1"/>
  <c r="J17" i="16"/>
  <c r="U17" i="16" s="1"/>
  <c r="Y14" i="16"/>
  <c r="H18" i="16"/>
  <c r="T18" i="16" s="1"/>
  <c r="Y18" i="16"/>
  <c r="H10" i="16"/>
  <c r="T10" i="16" s="1"/>
  <c r="H17" i="16"/>
  <c r="T17" i="16" s="1"/>
  <c r="H9" i="16"/>
  <c r="T9" i="16" s="1"/>
  <c r="Y13" i="16"/>
  <c r="O31" i="11"/>
  <c r="J18" i="16"/>
  <c r="U18" i="16" s="1"/>
  <c r="Y19" i="16"/>
  <c r="H14" i="16"/>
  <c r="T14" i="16" s="1"/>
  <c r="O34" i="11"/>
  <c r="D33" i="5"/>
  <c r="O33" i="11"/>
  <c r="D28" i="5"/>
  <c r="H34" i="11"/>
  <c r="D23" i="5"/>
  <c r="H33" i="11"/>
  <c r="D18" i="5"/>
  <c r="O20" i="11"/>
  <c r="Q31" i="11"/>
  <c r="Q33" i="11"/>
  <c r="O29" i="11"/>
  <c r="O30" i="11"/>
  <c r="Q32" i="11"/>
  <c r="H29" i="11"/>
  <c r="H30" i="11"/>
  <c r="H31" i="11"/>
  <c r="H32" i="11"/>
  <c r="J29" i="11"/>
  <c r="J30" i="11"/>
  <c r="O23" i="11"/>
  <c r="O19" i="11"/>
  <c r="O22" i="11"/>
  <c r="Q18" i="11"/>
  <c r="Q19" i="11"/>
  <c r="Q20" i="11"/>
  <c r="Q22" i="11"/>
  <c r="Q23" i="11"/>
  <c r="O18" i="11"/>
  <c r="H18" i="11"/>
  <c r="H19" i="11"/>
  <c r="H20" i="11"/>
  <c r="H21" i="11"/>
  <c r="H22" i="11"/>
  <c r="O21" i="11"/>
  <c r="J18" i="11"/>
  <c r="J19" i="11"/>
  <c r="J20" i="11"/>
  <c r="J21" i="11"/>
  <c r="J23" i="11"/>
  <c r="Z9" i="17" l="1"/>
  <c r="Z25" i="17"/>
  <c r="Z14" i="17"/>
  <c r="Z13" i="17"/>
  <c r="Z10" i="17"/>
  <c r="Z24" i="17"/>
  <c r="Z18" i="17"/>
  <c r="Z23" i="17"/>
  <c r="Z15" i="17"/>
  <c r="Z20" i="17"/>
  <c r="Z19" i="17"/>
  <c r="AB14" i="17"/>
  <c r="AA14" i="17"/>
  <c r="AB19" i="17"/>
  <c r="AA19" i="17"/>
  <c r="AA24" i="17"/>
  <c r="AB24" i="17"/>
  <c r="AA15" i="17"/>
  <c r="AB15" i="17"/>
  <c r="AB8" i="17"/>
  <c r="AA8" i="17"/>
  <c r="AB9" i="17"/>
  <c r="AA9" i="17"/>
  <c r="AB25" i="17"/>
  <c r="AA25" i="17"/>
  <c r="AA18" i="17"/>
  <c r="AB18" i="17"/>
  <c r="AB10" i="17"/>
  <c r="AA10" i="17"/>
  <c r="AA20" i="17"/>
  <c r="AB20" i="17"/>
  <c r="AC20" i="17"/>
  <c r="AC23" i="17"/>
  <c r="AC8" i="17"/>
  <c r="AC9" i="17"/>
  <c r="AC13" i="17"/>
  <c r="AC15" i="17"/>
  <c r="AC18" i="17"/>
  <c r="AC24" i="17"/>
  <c r="AC14" i="17"/>
  <c r="AC25" i="17"/>
  <c r="AC10" i="17"/>
  <c r="AC19" i="17"/>
  <c r="AA13" i="17"/>
  <c r="AB13" i="17"/>
  <c r="AD24" i="17"/>
  <c r="AD25" i="17"/>
  <c r="AD8" i="17"/>
  <c r="AD10" i="17"/>
  <c r="AD13" i="17"/>
  <c r="AD18" i="17"/>
  <c r="AD14" i="17"/>
  <c r="AD20" i="17"/>
  <c r="AD23" i="17"/>
  <c r="AD9" i="17"/>
  <c r="AD15" i="17"/>
  <c r="AD19" i="17"/>
  <c r="AA23" i="17"/>
  <c r="AB23" i="17"/>
  <c r="AA24" i="16"/>
  <c r="AA25" i="16"/>
  <c r="AB25" i="16"/>
  <c r="AB19" i="16"/>
  <c r="AA19" i="16"/>
  <c r="AA15" i="16"/>
  <c r="AB15" i="16"/>
  <c r="AA9" i="16"/>
  <c r="AB9" i="16"/>
  <c r="AC13" i="16"/>
  <c r="AC10" i="16"/>
  <c r="AC15" i="16"/>
  <c r="AC8" i="16"/>
  <c r="AC23" i="16"/>
  <c r="AC20" i="16"/>
  <c r="AC14" i="16"/>
  <c r="AC9" i="16"/>
  <c r="AC18" i="16"/>
  <c r="AC24" i="16"/>
  <c r="T8" i="16"/>
  <c r="AC19" i="16"/>
  <c r="AC25" i="16"/>
  <c r="AB18" i="16"/>
  <c r="AA18" i="16"/>
  <c r="AD10" i="16"/>
  <c r="AD8" i="16"/>
  <c r="AD19" i="16"/>
  <c r="AD20" i="16"/>
  <c r="AD24" i="16"/>
  <c r="AD15" i="16"/>
  <c r="U8" i="16"/>
  <c r="AD9" i="16"/>
  <c r="AD23" i="16"/>
  <c r="AD13" i="16"/>
  <c r="AD18" i="16"/>
  <c r="AD25" i="16"/>
  <c r="AD14" i="16"/>
  <c r="AB24" i="16"/>
  <c r="AA14" i="16"/>
  <c r="AB14" i="16"/>
  <c r="AB23" i="16"/>
  <c r="AA23" i="16"/>
  <c r="AA13" i="16"/>
  <c r="AB13" i="16"/>
  <c r="AA10" i="16"/>
  <c r="AB10" i="16"/>
  <c r="AB20" i="16"/>
  <c r="AA20" i="16"/>
  <c r="AB8" i="16"/>
  <c r="AA8" i="16"/>
  <c r="AE20" i="17" l="1"/>
  <c r="AE24" i="17"/>
  <c r="AE14" i="17"/>
  <c r="AE13" i="17"/>
  <c r="AE10" i="17"/>
  <c r="AE15" i="17"/>
  <c r="AE23" i="17"/>
  <c r="AE18" i="17"/>
  <c r="AE8" i="17"/>
  <c r="AE19" i="17"/>
  <c r="AE25" i="17"/>
  <c r="AE9" i="17"/>
  <c r="AG19" i="17"/>
  <c r="Z23" i="16"/>
  <c r="Z8" i="16"/>
  <c r="Z24" i="16"/>
  <c r="Z25" i="16"/>
  <c r="Z20" i="16"/>
  <c r="Z14" i="16"/>
  <c r="Z18" i="16"/>
  <c r="Z10" i="16"/>
  <c r="Z9" i="16"/>
  <c r="Z13" i="16"/>
  <c r="Z15" i="16"/>
  <c r="Z19" i="16"/>
  <c r="AE25" i="16"/>
  <c r="AE8" i="16"/>
  <c r="AE23" i="16"/>
  <c r="AE19" i="16"/>
  <c r="AE18" i="16"/>
  <c r="AE15" i="16"/>
  <c r="AE9" i="16"/>
  <c r="AE13" i="16"/>
  <c r="AE20" i="16"/>
  <c r="AE10" i="16"/>
  <c r="AE14" i="16"/>
  <c r="AE24" i="16"/>
  <c r="AG18" i="17" l="1"/>
  <c r="AG20" i="17"/>
  <c r="AH20" i="17" s="1"/>
  <c r="AG9" i="17"/>
  <c r="AG24" i="17"/>
  <c r="AG14" i="17"/>
  <c r="AG13" i="17"/>
  <c r="AH18" i="17"/>
  <c r="AG25" i="17"/>
  <c r="AG15" i="17"/>
  <c r="AG23" i="17"/>
  <c r="AG8" i="17"/>
  <c r="AG10" i="17"/>
  <c r="AH10" i="17" s="1"/>
  <c r="AG24" i="16"/>
  <c r="AG18" i="16"/>
  <c r="AG13" i="16"/>
  <c r="AG14" i="16"/>
  <c r="AG20" i="16"/>
  <c r="AG25" i="16"/>
  <c r="AG8" i="16"/>
  <c r="AG9" i="16"/>
  <c r="AG23" i="16"/>
  <c r="AG19" i="16"/>
  <c r="AG15" i="16"/>
  <c r="AG10" i="16"/>
  <c r="AH19" i="17" l="1"/>
  <c r="AJ18" i="17"/>
  <c r="Y31" i="17" s="1"/>
  <c r="AJ20" i="17"/>
  <c r="Y39" i="17" s="1"/>
  <c r="AJ19" i="17"/>
  <c r="Y35" i="17" s="1"/>
  <c r="AH8" i="17"/>
  <c r="AJ8" i="17" s="1"/>
  <c r="AH9" i="17"/>
  <c r="AH13" i="17"/>
  <c r="AH14" i="17"/>
  <c r="AH23" i="17"/>
  <c r="AH24" i="17"/>
  <c r="AH25" i="17"/>
  <c r="AH15" i="17"/>
  <c r="AH10" i="16"/>
  <c r="AH9" i="16"/>
  <c r="AH24" i="16"/>
  <c r="AH8" i="16"/>
  <c r="AH18" i="16"/>
  <c r="AH25" i="16"/>
  <c r="AH15" i="16"/>
  <c r="AH13" i="16"/>
  <c r="AH20" i="16"/>
  <c r="AH19" i="16"/>
  <c r="AH23" i="16"/>
  <c r="AH14" i="16"/>
  <c r="H24" i="17" l="1"/>
  <c r="Y29" i="17"/>
  <c r="AJ10" i="17"/>
  <c r="Y37" i="17" s="1"/>
  <c r="AJ23" i="17"/>
  <c r="Y32" i="17" s="1"/>
  <c r="AJ24" i="17"/>
  <c r="Y36" i="17" s="1"/>
  <c r="AJ25" i="17"/>
  <c r="Y40" i="17" s="1"/>
  <c r="H20" i="17"/>
  <c r="K23" i="7"/>
  <c r="J22" i="17"/>
  <c r="K24" i="7"/>
  <c r="H27" i="17"/>
  <c r="K22" i="7"/>
  <c r="AJ13" i="17"/>
  <c r="Y30" i="17" s="1"/>
  <c r="AJ14" i="17"/>
  <c r="Y34" i="17" s="1"/>
  <c r="AJ15" i="17"/>
  <c r="AJ9" i="17"/>
  <c r="Y33" i="17" s="1"/>
  <c r="K12" i="7"/>
  <c r="AJ25" i="16"/>
  <c r="AJ20" i="16"/>
  <c r="Y39" i="16" s="1"/>
  <c r="AJ15" i="16"/>
  <c r="Y38" i="16" s="1"/>
  <c r="AJ10" i="16"/>
  <c r="Y37" i="16" s="1"/>
  <c r="AJ23" i="16"/>
  <c r="AJ24" i="16"/>
  <c r="AJ18" i="16"/>
  <c r="AJ19" i="16"/>
  <c r="AJ13" i="16"/>
  <c r="AJ14" i="16"/>
  <c r="AJ8" i="16"/>
  <c r="N17" i="5" s="1"/>
  <c r="AJ9" i="16"/>
  <c r="T27" i="16" l="1"/>
  <c r="J29" i="16" s="1"/>
  <c r="U29" i="16" s="1"/>
  <c r="N27" i="5"/>
  <c r="J21" i="5"/>
  <c r="N32" i="5"/>
  <c r="T25" i="16"/>
  <c r="N25" i="5"/>
  <c r="J23" i="17"/>
  <c r="K14" i="7"/>
  <c r="H25" i="17"/>
  <c r="K27" i="7"/>
  <c r="K17" i="7"/>
  <c r="H22" i="17"/>
  <c r="H26" i="17"/>
  <c r="K13" i="7"/>
  <c r="J20" i="17"/>
  <c r="Y38" i="17"/>
  <c r="J21" i="17"/>
  <c r="K29" i="7"/>
  <c r="H23" i="17"/>
  <c r="K28" i="7"/>
  <c r="K19" i="7"/>
  <c r="H21" i="17"/>
  <c r="K18" i="7"/>
  <c r="J33" i="5"/>
  <c r="L28" i="5" s="1"/>
  <c r="Y40" i="16"/>
  <c r="J21" i="16"/>
  <c r="U21" i="16" s="1"/>
  <c r="P28" i="5"/>
  <c r="O42" i="11" s="1"/>
  <c r="J28" i="16"/>
  <c r="U28" i="16" s="1"/>
  <c r="P24" i="5"/>
  <c r="J41" i="11" s="1"/>
  <c r="J31" i="5"/>
  <c r="J22" i="16"/>
  <c r="U22" i="16" s="1"/>
  <c r="J28" i="5"/>
  <c r="L23" i="5" s="1"/>
  <c r="J20" i="16"/>
  <c r="U20" i="16" s="1"/>
  <c r="J23" i="5"/>
  <c r="L18" i="5" s="1"/>
  <c r="J18" i="5"/>
  <c r="L33" i="5" s="1"/>
  <c r="J23" i="16"/>
  <c r="U23" i="16" s="1"/>
  <c r="J26" i="5"/>
  <c r="T26" i="16"/>
  <c r="J32" i="5"/>
  <c r="H23" i="16"/>
  <c r="T23" i="16" s="1"/>
  <c r="J26" i="16" s="1"/>
  <c r="U26" i="16" s="1"/>
  <c r="Y35" i="16" s="1"/>
  <c r="J27" i="5"/>
  <c r="T20" i="16"/>
  <c r="U24" i="16" s="1"/>
  <c r="Y33" i="16" s="1"/>
  <c r="H21" i="16"/>
  <c r="T21" i="16" s="1"/>
  <c r="J25" i="16" s="1"/>
  <c r="U25" i="16" s="1"/>
  <c r="Y34" i="16" s="1"/>
  <c r="J22" i="5"/>
  <c r="H22" i="16"/>
  <c r="T22" i="16" s="1"/>
  <c r="J27" i="16" s="1"/>
  <c r="U27" i="16" s="1"/>
  <c r="Y36" i="16" s="1"/>
  <c r="J17" i="5"/>
  <c r="T24" i="16"/>
  <c r="J16" i="5"/>
  <c r="O39" i="11" l="1"/>
  <c r="N22" i="5"/>
  <c r="H40" i="11" s="1"/>
  <c r="O40" i="11"/>
  <c r="L36" i="5"/>
  <c r="N35" i="5"/>
  <c r="Q40" i="11" s="1"/>
  <c r="N20" i="5"/>
  <c r="J39" i="11" s="1"/>
  <c r="L21" i="5"/>
  <c r="L26" i="5"/>
  <c r="N30" i="5"/>
  <c r="L31" i="5"/>
  <c r="J30" i="16"/>
  <c r="U30" i="16" s="1"/>
  <c r="Y32" i="16" s="1"/>
  <c r="R44" i="5"/>
  <c r="J44" i="11" s="1"/>
  <c r="H30" i="16"/>
  <c r="T30" i="16" s="1"/>
  <c r="R37" i="5"/>
  <c r="H44" i="11" s="1"/>
  <c r="H29" i="16"/>
  <c r="T29" i="16" s="1"/>
  <c r="P34" i="5"/>
  <c r="Q42" i="11" s="1"/>
  <c r="H28" i="16"/>
  <c r="T28" i="16" s="1"/>
  <c r="P18" i="5"/>
  <c r="J40" i="11"/>
  <c r="S40" i="5" l="1"/>
  <c r="Y31" i="16"/>
  <c r="H41" i="11"/>
  <c r="H31" i="16"/>
  <c r="T31" i="16" s="1"/>
  <c r="J31" i="16"/>
  <c r="U31" i="16" s="1"/>
  <c r="Y30" i="16" s="1"/>
  <c r="S25" i="5" l="1"/>
  <c r="Y29" i="16"/>
  <c r="H39" i="11" l="1"/>
  <c r="Q39" i="11" l="1"/>
</calcChain>
</file>

<file path=xl/sharedStrings.xml><?xml version="1.0" encoding="utf-8"?>
<sst xmlns="http://schemas.openxmlformats.org/spreadsheetml/2006/main" count="615" uniqueCount="211">
  <si>
    <t>N°</t>
  </si>
  <si>
    <t>pts</t>
  </si>
  <si>
    <t>tir</t>
  </si>
  <si>
    <t>SIGNATURE JOUEUR1</t>
  </si>
  <si>
    <t>SIGNATURE JOUEUR2</t>
  </si>
  <si>
    <t xml:space="preserve">POULES </t>
  </si>
  <si>
    <t>ORDRE</t>
  </si>
  <si>
    <t>TER,</t>
  </si>
  <si>
    <t>CLASSEMENT</t>
  </si>
  <si>
    <t>1/4 FINALES</t>
  </si>
  <si>
    <t>POULE</t>
  </si>
  <si>
    <t>TS1</t>
  </si>
  <si>
    <t>(1)</t>
  </si>
  <si>
    <t>A</t>
  </si>
  <si>
    <t>TS8</t>
  </si>
  <si>
    <t>(5)</t>
  </si>
  <si>
    <t>TS9</t>
  </si>
  <si>
    <t>(9)</t>
  </si>
  <si>
    <t>2C</t>
  </si>
  <si>
    <t>TS2</t>
  </si>
  <si>
    <t>(3)</t>
  </si>
  <si>
    <t>B</t>
  </si>
  <si>
    <t>TS7</t>
  </si>
  <si>
    <t>(7)</t>
  </si>
  <si>
    <t>TS10</t>
  </si>
  <si>
    <t>(11)</t>
  </si>
  <si>
    <t>2B</t>
  </si>
  <si>
    <t>(20)</t>
  </si>
  <si>
    <t>TS3</t>
  </si>
  <si>
    <t>(2)</t>
  </si>
  <si>
    <t>C</t>
  </si>
  <si>
    <t>TS6</t>
  </si>
  <si>
    <t>(6)</t>
  </si>
  <si>
    <t>2A</t>
  </si>
  <si>
    <t>TS11</t>
  </si>
  <si>
    <t>(10)</t>
  </si>
  <si>
    <t>TS4</t>
  </si>
  <si>
    <t>(4)</t>
  </si>
  <si>
    <t>D</t>
  </si>
  <si>
    <t>TS5</t>
  </si>
  <si>
    <t>(8)</t>
  </si>
  <si>
    <t>TS12</t>
  </si>
  <si>
    <t>(12)</t>
  </si>
  <si>
    <t>(19)</t>
  </si>
  <si>
    <t>Qualifié</t>
  </si>
  <si>
    <t>RANG</t>
  </si>
  <si>
    <t>FINALES</t>
  </si>
  <si>
    <t>NOM</t>
  </si>
  <si>
    <t>PRENOM</t>
  </si>
  <si>
    <t>T</t>
  </si>
  <si>
    <t>MATCH</t>
  </si>
  <si>
    <t>n°</t>
  </si>
  <si>
    <t>TER.</t>
  </si>
  <si>
    <t>E1</t>
  </si>
  <si>
    <t>./.</t>
  </si>
  <si>
    <t>E2</t>
  </si>
  <si>
    <t>ARB</t>
  </si>
  <si>
    <t>JOUR 2</t>
  </si>
  <si>
    <t>FIN</t>
  </si>
  <si>
    <t>AF1</t>
  </si>
  <si>
    <t>CF1</t>
  </si>
  <si>
    <t>BF1</t>
  </si>
  <si>
    <t>DF1</t>
  </si>
  <si>
    <t>AF2</t>
  </si>
  <si>
    <t>CF2</t>
  </si>
  <si>
    <t>DF2</t>
  </si>
  <si>
    <t>BF2</t>
  </si>
  <si>
    <t>AF3</t>
  </si>
  <si>
    <t>CF3</t>
  </si>
  <si>
    <t>BF3</t>
  </si>
  <si>
    <t>DF3</t>
  </si>
  <si>
    <t>2*15, SD 11</t>
  </si>
  <si>
    <t>POINTS</t>
  </si>
  <si>
    <t>JOUR 1</t>
  </si>
  <si>
    <t>2*21, SD 11</t>
  </si>
  <si>
    <t>1/4</t>
  </si>
  <si>
    <t>DEMI-FINALE</t>
  </si>
  <si>
    <t>FIN 3/4</t>
  </si>
  <si>
    <t>PODIUM</t>
  </si>
  <si>
    <t>Copier/coller selon LISTE ENGAGES en fonction des équipes confirmées APRES les qualifications</t>
  </si>
  <si>
    <t>ATTENTION : Respecter l'ordre des têtes de séries en fonction des points et classement de la LISTE ENGAGES</t>
  </si>
  <si>
    <t>Ex: Si Sur LISTE ENGAGES, l'équipe 9 absente, la numéro 10 devient la numéro 9 dans EMARG</t>
  </si>
  <si>
    <t>EX: Si toutes les equipes du tableau principal sont confirmées, les équipes issues qualifications sont replacées en fonction de leurs points, en bas de tableau</t>
  </si>
  <si>
    <t>ATTENTION : Respecter l'ordre des têtes de séries.</t>
  </si>
  <si>
    <t>1/2 FINALES</t>
  </si>
  <si>
    <t>PLACE 3/4</t>
  </si>
  <si>
    <t>CHAMMPIONNAT DE France</t>
  </si>
  <si>
    <t>SERIE 1 - 2500</t>
  </si>
  <si>
    <t>SERIE 1 - 2000</t>
  </si>
  <si>
    <t>SERIE 1 - 1500</t>
  </si>
  <si>
    <t>SERIE 2 - 1000</t>
  </si>
  <si>
    <t>SERIE 2 - 750</t>
  </si>
  <si>
    <t>SERIE 2 - 500</t>
  </si>
  <si>
    <t>SERIE 2 - 250</t>
  </si>
  <si>
    <t>SERIE 3 - 150</t>
  </si>
  <si>
    <t>SERIE 3 - 100</t>
  </si>
  <si>
    <t>MASCULIN</t>
  </si>
  <si>
    <t>FEMININ</t>
  </si>
  <si>
    <t>MIXTE</t>
  </si>
  <si>
    <t>LISTE EQUIPES ENGAGEES</t>
  </si>
  <si>
    <t>IDENTITE DU TOURNOI</t>
  </si>
  <si>
    <t>APPELATION TOURNOI</t>
  </si>
  <si>
    <t>LIEU</t>
  </si>
  <si>
    <t>TYPE</t>
  </si>
  <si>
    <t>ANNEE</t>
  </si>
  <si>
    <t>DATE DEBUT</t>
  </si>
  <si>
    <t>DATE FIN</t>
  </si>
  <si>
    <t>GENRE</t>
  </si>
  <si>
    <t>ORGANISATEUR</t>
  </si>
  <si>
    <t xml:space="preserve">2- Copiez-collez la liste des équipes engagées dans les champs ci-contre en respectant : </t>
  </si>
  <si>
    <t>- nom et premon séparés pour chaque joueur ( à défaut, ne mentionez que le nom)</t>
  </si>
  <si>
    <t>- l'ordre décroissant des têtes de séries</t>
  </si>
  <si>
    <t>FEUILLE EMARGEMENT</t>
  </si>
  <si>
    <t>TABLEAU PRINCIPAL</t>
  </si>
  <si>
    <t>RG</t>
  </si>
  <si>
    <t>J2</t>
  </si>
  <si>
    <t>HEURE DEBUT</t>
  </si>
  <si>
    <t>DUREE MATCH</t>
  </si>
  <si>
    <t>J1</t>
  </si>
  <si>
    <t>APM</t>
  </si>
  <si>
    <t>MATIN</t>
  </si>
  <si>
    <t>pts TEQ EQ</t>
  </si>
  <si>
    <t>NOM2</t>
  </si>
  <si>
    <t>PRENOM3</t>
  </si>
  <si>
    <t>LIC J2</t>
  </si>
  <si>
    <t>club J2</t>
  </si>
  <si>
    <t>club J1</t>
  </si>
  <si>
    <t>LIC J1</t>
  </si>
  <si>
    <t>CLASSEMENT POUL.</t>
  </si>
  <si>
    <t>RESULTATS</t>
  </si>
  <si>
    <t>ABS</t>
  </si>
  <si>
    <t>RELEVE DES RESULTATS ET SANCTIONS - TOURNOI DE BEACH VOLLEY</t>
  </si>
  <si>
    <t>NIVEAU</t>
  </si>
  <si>
    <t>DATE</t>
  </si>
  <si>
    <t>QUALIFICATION</t>
  </si>
  <si>
    <t>COMPOSITION DE LA COMMISSION DE DIRECTION</t>
  </si>
  <si>
    <t>DELEGUE INSTANCE FEDERAL</t>
  </si>
  <si>
    <t>JUGE ARBITRE</t>
  </si>
  <si>
    <t>SUPERVISEUR</t>
  </si>
  <si>
    <t>REPRESENTANT JOUEURS</t>
  </si>
  <si>
    <t>RAPPORTEUR*</t>
  </si>
  <si>
    <t>Copier/coller selon LISTE ENGAGES en fonction des équipes confirmées, les colonnes NOM et PRENOM des Joueurs 1 et 2 de chauque équipe.</t>
  </si>
  <si>
    <t>EQUIPES ABSENTES</t>
  </si>
  <si>
    <t>RECLAMATIONS</t>
  </si>
  <si>
    <t xml:space="preserve">MOTIF </t>
  </si>
  <si>
    <t>AVIS COMMISSION</t>
  </si>
  <si>
    <t>EQUIPES/JOUEURS SANCTIONNES</t>
  </si>
  <si>
    <t>SANCTION</t>
  </si>
  <si>
    <t>CLASSEMENT FINAL</t>
  </si>
  <si>
    <t>APPELATION DU TOURNOI</t>
  </si>
  <si>
    <t>NOMBRE EQUIPE TABLEAU :</t>
  </si>
  <si>
    <t>PRINCIPAL</t>
  </si>
  <si>
    <t>NOMBRE EQUIPE PRESENTES PAR TABLEAU</t>
  </si>
  <si>
    <t>REMARQUES :</t>
  </si>
  <si>
    <t>SIGNATURES :</t>
  </si>
  <si>
    <t>3- Renseignez l'onglet "EMARG…." selon l'avancée dans les tableaux</t>
  </si>
  <si>
    <t>4-Renseignez les scores des rencontres dans l'onglet " Résultats…" en fonction de l'avancée du tableau</t>
  </si>
  <si>
    <t>5- Renseignez l'onglet "RELEVE" à l'issue de la compétition</t>
  </si>
  <si>
    <t>Les onglets "TAB…" s'actualisent automatiquement, il n'y a rien à saisir.</t>
  </si>
  <si>
    <t>DEBUT J1</t>
  </si>
  <si>
    <t>TEMPS</t>
  </si>
  <si>
    <t>DEBUT J2</t>
  </si>
  <si>
    <t>PHASE</t>
  </si>
  <si>
    <t>JOUR</t>
  </si>
  <si>
    <t>N° MATCH</t>
  </si>
  <si>
    <t>HEURE</t>
  </si>
  <si>
    <t>TER</t>
  </si>
  <si>
    <t>EQ1</t>
  </si>
  <si>
    <t>EQ2</t>
  </si>
  <si>
    <t>SCORE EQ1</t>
  </si>
  <si>
    <t>SCORE EQ2</t>
  </si>
  <si>
    <t>SET 1 EQ1</t>
  </si>
  <si>
    <t>SET 1 EQ2</t>
  </si>
  <si>
    <t>SET 2 EQ1</t>
  </si>
  <si>
    <t>SET 2 EQ2</t>
  </si>
  <si>
    <t>SET 3 EQ1</t>
  </si>
  <si>
    <t>SET 3 EQ2</t>
  </si>
  <si>
    <t>POS 1</t>
  </si>
  <si>
    <t>POS 2</t>
  </si>
  <si>
    <t>PTS</t>
  </si>
  <si>
    <t>S+</t>
  </si>
  <si>
    <t>S-</t>
  </si>
  <si>
    <t>P+</t>
  </si>
  <si>
    <t>P-</t>
  </si>
  <si>
    <t>CS</t>
  </si>
  <si>
    <t>CP</t>
  </si>
  <si>
    <t>CLA</t>
  </si>
  <si>
    <t>1/2</t>
  </si>
  <si>
    <t>PF</t>
  </si>
  <si>
    <t>CL.I</t>
  </si>
  <si>
    <t>BARR</t>
  </si>
  <si>
    <t>FF</t>
  </si>
  <si>
    <t>CLA FINAL</t>
  </si>
  <si>
    <t>1/8 FINALES</t>
  </si>
  <si>
    <t>2D</t>
  </si>
  <si>
    <t>3A</t>
  </si>
  <si>
    <t>3B</t>
  </si>
  <si>
    <t>3C</t>
  </si>
  <si>
    <t>3D</t>
  </si>
  <si>
    <t>Q</t>
  </si>
  <si>
    <t>qualifié</t>
  </si>
  <si>
    <t>TABLEAU DE SAISIE DE RESULTATS</t>
  </si>
  <si>
    <r>
      <t xml:space="preserve">Saisir le résultats des setas dans les </t>
    </r>
    <r>
      <rPr>
        <b/>
        <i/>
        <sz val="11"/>
        <color theme="1"/>
        <rFont val="Calibri"/>
        <family val="2"/>
        <scheme val="minor"/>
      </rPr>
      <t>cases bordurées et colorées</t>
    </r>
    <r>
      <rPr>
        <i/>
        <sz val="11"/>
        <color theme="1"/>
        <rFont val="Calibri"/>
        <family val="2"/>
        <scheme val="minor"/>
      </rPr>
      <t xml:space="preserve"> uniquement</t>
    </r>
  </si>
  <si>
    <t>/</t>
  </si>
  <si>
    <t>(16)</t>
  </si>
  <si>
    <t>(15)</t>
  </si>
  <si>
    <t>(14)</t>
  </si>
  <si>
    <t xml:space="preserve">(13)    </t>
  </si>
  <si>
    <t>(17)</t>
  </si>
  <si>
    <t>(18)</t>
  </si>
  <si>
    <t>1- Commencez par renseigner le tableau ci-dessus "identité du tournoi"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</si>
</sst>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:mm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u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b/>
      <sz val="6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7">
    <xf numFmtId="0" fontId="0" fillId="0" borderId="0" xfId="0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3" fillId="0" borderId="0" xfId="4" applyProtection="1"/>
    <xf numFmtId="0" fontId="6" fillId="0" borderId="0" xfId="4" applyFont="1" applyProtection="1"/>
    <xf numFmtId="49" fontId="7" fillId="0" borderId="0" xfId="4" applyNumberFormat="1" applyFont="1" applyAlignment="1" applyProtection="1">
      <alignment vertical="center"/>
    </xf>
    <xf numFmtId="49" fontId="3" fillId="0" borderId="0" xfId="4" applyNumberFormat="1" applyProtection="1"/>
    <xf numFmtId="0" fontId="3" fillId="0" borderId="0" xfId="4" applyNumberFormat="1" applyProtection="1"/>
    <xf numFmtId="49" fontId="8" fillId="0" borderId="0" xfId="4" applyNumberFormat="1" applyFont="1" applyBorder="1" applyAlignment="1" applyProtection="1">
      <alignment horizontal="right" vertical="center"/>
    </xf>
    <xf numFmtId="49" fontId="8" fillId="0" borderId="0" xfId="4" applyNumberFormat="1" applyFont="1" applyAlignment="1" applyProtection="1">
      <alignment horizontal="right" vertical="center"/>
    </xf>
    <xf numFmtId="0" fontId="5" fillId="0" borderId="0" xfId="4" applyFont="1" applyBorder="1" applyProtection="1"/>
    <xf numFmtId="0" fontId="5" fillId="0" borderId="0" xfId="4" applyFont="1" applyProtection="1"/>
    <xf numFmtId="0" fontId="3" fillId="0" borderId="0" xfId="4" applyFont="1" applyProtection="1"/>
    <xf numFmtId="49" fontId="3" fillId="0" borderId="0" xfId="4" applyNumberFormat="1" applyFont="1" applyProtection="1"/>
    <xf numFmtId="0" fontId="3" fillId="0" borderId="0" xfId="4" applyNumberFormat="1" applyFont="1" applyProtection="1"/>
    <xf numFmtId="0" fontId="3" fillId="0" borderId="0" xfId="4" applyFont="1" applyBorder="1" applyProtection="1"/>
    <xf numFmtId="49" fontId="5" fillId="0" borderId="0" xfId="4" applyNumberFormat="1" applyFont="1" applyProtection="1"/>
    <xf numFmtId="0" fontId="3" fillId="0" borderId="8" xfId="4" applyBorder="1" applyProtection="1"/>
    <xf numFmtId="0" fontId="6" fillId="0" borderId="0" xfId="4" applyFont="1" applyBorder="1" applyProtection="1"/>
    <xf numFmtId="49" fontId="6" fillId="0" borderId="0" xfId="4" applyNumberFormat="1" applyFont="1" applyBorder="1" applyProtection="1"/>
    <xf numFmtId="49" fontId="6" fillId="0" borderId="0" xfId="4" applyNumberFormat="1" applyFont="1" applyBorder="1" applyAlignment="1" applyProtection="1">
      <alignment horizontal="left"/>
    </xf>
    <xf numFmtId="0" fontId="6" fillId="0" borderId="0" xfId="4" applyNumberFormat="1" applyFont="1" applyBorder="1" applyAlignment="1" applyProtection="1">
      <alignment horizontal="left"/>
    </xf>
    <xf numFmtId="0" fontId="6" fillId="0" borderId="0" xfId="4" applyFont="1" applyBorder="1" applyAlignment="1" applyProtection="1">
      <alignment horizontal="left"/>
    </xf>
    <xf numFmtId="0" fontId="6" fillId="0" borderId="12" xfId="4" applyFont="1" applyBorder="1" applyProtection="1"/>
    <xf numFmtId="0" fontId="3" fillId="0" borderId="0" xfId="4" applyBorder="1" applyProtection="1"/>
    <xf numFmtId="49" fontId="5" fillId="0" borderId="14" xfId="4" applyNumberFormat="1" applyFont="1" applyBorder="1" applyProtection="1"/>
    <xf numFmtId="0" fontId="6" fillId="0" borderId="15" xfId="4" applyFont="1" applyBorder="1" applyProtection="1"/>
    <xf numFmtId="49" fontId="6" fillId="0" borderId="0" xfId="4" applyNumberFormat="1" applyFont="1" applyProtection="1"/>
    <xf numFmtId="0" fontId="6" fillId="0" borderId="11" xfId="4" applyFont="1" applyBorder="1" applyProtection="1"/>
    <xf numFmtId="0" fontId="6" fillId="0" borderId="9" xfId="4" applyNumberFormat="1" applyFont="1" applyBorder="1" applyAlignment="1" applyProtection="1">
      <alignment horizontal="left"/>
    </xf>
    <xf numFmtId="49" fontId="6" fillId="0" borderId="13" xfId="4" applyNumberFormat="1" applyFont="1" applyBorder="1" applyAlignment="1" applyProtection="1">
      <alignment horizontal="left"/>
    </xf>
    <xf numFmtId="49" fontId="6" fillId="0" borderId="11" xfId="4" applyNumberFormat="1" applyFont="1" applyBorder="1" applyProtection="1"/>
    <xf numFmtId="49" fontId="5" fillId="0" borderId="15" xfId="4" applyNumberFormat="1" applyFont="1" applyBorder="1" applyAlignment="1" applyProtection="1">
      <alignment horizontal="center"/>
    </xf>
    <xf numFmtId="0" fontId="6" fillId="0" borderId="0" xfId="4" applyNumberFormat="1" applyFont="1" applyBorder="1" applyProtection="1"/>
    <xf numFmtId="0" fontId="6" fillId="0" borderId="0" xfId="4" applyNumberFormat="1" applyFont="1" applyBorder="1" applyAlignment="1" applyProtection="1">
      <alignment horizontal="left"/>
    </xf>
    <xf numFmtId="0" fontId="6" fillId="0" borderId="10" xfId="4" applyNumberFormat="1" applyFont="1" applyBorder="1" applyAlignment="1" applyProtection="1">
      <alignment horizontal="left"/>
    </xf>
    <xf numFmtId="0" fontId="3" fillId="0" borderId="0" xfId="4"/>
    <xf numFmtId="0" fontId="4" fillId="0" borderId="1" xfId="4" applyFont="1" applyFill="1" applyBorder="1" applyAlignment="1">
      <alignment vertical="center"/>
    </xf>
    <xf numFmtId="0" fontId="4" fillId="0" borderId="4" xfId="4" applyFont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4" fillId="0" borderId="7" xfId="4" applyFont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4" fillId="0" borderId="7" xfId="4" applyFont="1" applyFill="1" applyBorder="1" applyAlignment="1">
      <alignment vertical="center"/>
    </xf>
    <xf numFmtId="0" fontId="3" fillId="0" borderId="0" xfId="4" applyAlignment="1">
      <alignment horizontal="left"/>
    </xf>
    <xf numFmtId="0" fontId="3" fillId="0" borderId="0" xfId="4" applyAlignment="1">
      <alignment horizontal="right"/>
    </xf>
    <xf numFmtId="0" fontId="3" fillId="0" borderId="0" xfId="4" applyNumberFormat="1" applyAlignment="1">
      <alignment horizontal="right"/>
    </xf>
    <xf numFmtId="0" fontId="3" fillId="0" borderId="0" xfId="4" applyNumberFormat="1"/>
    <xf numFmtId="0" fontId="3" fillId="0" borderId="0" xfId="4" applyNumberFormat="1" applyAlignment="1">
      <alignment horizontal="left"/>
    </xf>
    <xf numFmtId="0" fontId="3" fillId="0" borderId="2" xfId="4" applyBorder="1"/>
    <xf numFmtId="0" fontId="3" fillId="0" borderId="1" xfId="4" applyBorder="1"/>
    <xf numFmtId="0" fontId="3" fillId="0" borderId="1" xfId="4" applyFont="1" applyBorder="1"/>
    <xf numFmtId="0" fontId="3" fillId="0" borderId="1" xfId="4" applyFont="1" applyBorder="1" applyAlignment="1">
      <alignment horizontal="right"/>
    </xf>
    <xf numFmtId="0" fontId="3" fillId="0" borderId="1" xfId="4" applyNumberFormat="1" applyFont="1" applyBorder="1" applyAlignment="1">
      <alignment horizontal="right"/>
    </xf>
    <xf numFmtId="0" fontId="3" fillId="0" borderId="1" xfId="4" applyNumberFormat="1" applyFont="1" applyBorder="1"/>
    <xf numFmtId="0" fontId="3" fillId="0" borderId="1" xfId="4" applyNumberFormat="1" applyFont="1" applyBorder="1" applyAlignment="1">
      <alignment horizontal="left"/>
    </xf>
    <xf numFmtId="0" fontId="3" fillId="0" borderId="0" xfId="4" applyBorder="1"/>
    <xf numFmtId="0" fontId="3" fillId="0" borderId="20" xfId="4" applyFont="1" applyBorder="1"/>
    <xf numFmtId="20" fontId="3" fillId="0" borderId="1" xfId="4" applyNumberFormat="1" applyBorder="1"/>
    <xf numFmtId="0" fontId="3" fillId="0" borderId="1" xfId="4" applyFont="1" applyFill="1" applyBorder="1"/>
    <xf numFmtId="0" fontId="3" fillId="0" borderId="1" xfId="4" applyFont="1" applyFill="1" applyBorder="1" applyAlignment="1">
      <alignment horizontal="right"/>
    </xf>
    <xf numFmtId="0" fontId="3" fillId="0" borderId="1" xfId="4" applyFont="1" applyBorder="1" applyAlignment="1">
      <alignment horizontal="left"/>
    </xf>
    <xf numFmtId="0" fontId="3" fillId="0" borderId="4" xfId="4" applyFont="1" applyBorder="1" applyAlignment="1">
      <alignment horizontal="right"/>
    </xf>
    <xf numFmtId="0" fontId="3" fillId="0" borderId="0" xfId="4" applyFont="1" applyBorder="1"/>
    <xf numFmtId="0" fontId="3" fillId="0" borderId="0" xfId="4" applyFont="1"/>
    <xf numFmtId="0" fontId="3" fillId="0" borderId="20" xfId="4" applyBorder="1"/>
    <xf numFmtId="0" fontId="3" fillId="0" borderId="1" xfId="4" applyBorder="1" applyAlignment="1">
      <alignment horizontal="right"/>
    </xf>
    <xf numFmtId="0" fontId="3" fillId="0" borderId="1" xfId="4" applyBorder="1" applyAlignment="1">
      <alignment horizontal="left"/>
    </xf>
    <xf numFmtId="16" fontId="3" fillId="0" borderId="0" xfId="4" applyNumberFormat="1" applyFont="1" applyBorder="1"/>
    <xf numFmtId="0" fontId="3" fillId="0" borderId="5" xfId="4" applyBorder="1"/>
    <xf numFmtId="0" fontId="3" fillId="0" borderId="4" xfId="4" applyBorder="1" applyAlignment="1">
      <alignment horizontal="right"/>
    </xf>
    <xf numFmtId="0" fontId="3" fillId="0" borderId="19" xfId="4" applyBorder="1"/>
    <xf numFmtId="0" fontId="3" fillId="0" borderId="19" xfId="4" applyBorder="1" applyAlignment="1">
      <alignment horizontal="right"/>
    </xf>
    <xf numFmtId="0" fontId="3" fillId="0" borderId="19" xfId="4" applyNumberFormat="1" applyBorder="1" applyAlignment="1">
      <alignment horizontal="right"/>
    </xf>
    <xf numFmtId="0" fontId="3" fillId="0" borderId="19" xfId="4" applyNumberFormat="1" applyBorder="1"/>
    <xf numFmtId="0" fontId="3" fillId="0" borderId="19" xfId="4" applyNumberFormat="1" applyBorder="1" applyAlignment="1">
      <alignment horizontal="left"/>
    </xf>
    <xf numFmtId="0" fontId="5" fillId="0" borderId="9" xfId="4" applyNumberFormat="1" applyFont="1" applyBorder="1" applyProtection="1">
      <protection locked="0"/>
    </xf>
    <xf numFmtId="0" fontId="5" fillId="0" borderId="11" xfId="4" applyNumberFormat="1" applyFont="1" applyBorder="1" applyProtection="1">
      <protection locked="0"/>
    </xf>
    <xf numFmtId="0" fontId="5" fillId="0" borderId="14" xfId="4" applyNumberFormat="1" applyFont="1" applyBorder="1" applyProtection="1"/>
    <xf numFmtId="0" fontId="5" fillId="0" borderId="0" xfId="4" applyNumberFormat="1" applyFont="1" applyProtection="1"/>
    <xf numFmtId="0" fontId="5" fillId="0" borderId="0" xfId="4" applyFont="1"/>
    <xf numFmtId="49" fontId="5" fillId="0" borderId="0" xfId="4" applyNumberFormat="1" applyFont="1"/>
    <xf numFmtId="0" fontId="3" fillId="0" borderId="10" xfId="4" applyBorder="1"/>
    <xf numFmtId="0" fontId="5" fillId="0" borderId="15" xfId="4" applyNumberFormat="1" applyFont="1" applyBorder="1" applyProtection="1">
      <protection locked="0"/>
    </xf>
    <xf numFmtId="16" fontId="3" fillId="0" borderId="1" xfId="4" quotePrefix="1" applyNumberFormat="1" applyFont="1" applyFill="1" applyBorder="1"/>
    <xf numFmtId="0" fontId="3" fillId="0" borderId="1" xfId="4" quotePrefix="1" applyFont="1" applyBorder="1"/>
    <xf numFmtId="0" fontId="3" fillId="0" borderId="0" xfId="4" applyFont="1" applyAlignment="1" applyProtection="1">
      <alignment horizontal="center"/>
    </xf>
    <xf numFmtId="0" fontId="6" fillId="0" borderId="0" xfId="4" applyNumberFormat="1" applyFont="1" applyBorder="1" applyAlignment="1" applyProtection="1">
      <alignment horizontal="left" wrapText="1"/>
    </xf>
    <xf numFmtId="0" fontId="6" fillId="0" borderId="0" xfId="4" applyNumberFormat="1" applyFont="1" applyProtection="1"/>
    <xf numFmtId="0" fontId="5" fillId="0" borderId="0" xfId="4" applyFont="1" applyAlignment="1" applyProtection="1">
      <alignment horizontal="right"/>
    </xf>
    <xf numFmtId="0" fontId="3" fillId="0" borderId="0" xfId="4" applyFont="1" applyAlignment="1" applyProtection="1">
      <alignment horizontal="right"/>
    </xf>
    <xf numFmtId="0" fontId="6" fillId="0" borderId="12" xfId="4" applyNumberFormat="1" applyFont="1" applyBorder="1" applyAlignment="1" applyProtection="1">
      <alignment horizontal="left"/>
    </xf>
    <xf numFmtId="0" fontId="3" fillId="0" borderId="1" xfId="4" applyBorder="1" applyAlignment="1">
      <alignment horizontal="center" vertical="center"/>
    </xf>
    <xf numFmtId="0" fontId="3" fillId="2" borderId="17" xfId="4" applyFill="1" applyBorder="1" applyProtection="1"/>
    <xf numFmtId="0" fontId="3" fillId="2" borderId="14" xfId="4" applyFill="1" applyBorder="1" applyProtection="1"/>
    <xf numFmtId="0" fontId="3" fillId="2" borderId="16" xfId="4" applyFill="1" applyBorder="1" applyProtection="1"/>
    <xf numFmtId="0" fontId="15" fillId="2" borderId="21" xfId="4" applyFont="1" applyFill="1" applyBorder="1" applyAlignment="1" applyProtection="1">
      <alignment horizontal="center"/>
    </xf>
    <xf numFmtId="0" fontId="14" fillId="0" borderId="22" xfId="4" applyFont="1" applyFill="1" applyBorder="1" applyAlignment="1" applyProtection="1">
      <alignment horizontal="center"/>
      <protection locked="0"/>
    </xf>
    <xf numFmtId="0" fontId="14" fillId="0" borderId="23" xfId="4" applyFont="1" applyFill="1" applyBorder="1" applyAlignment="1" applyProtection="1">
      <alignment horizontal="center"/>
      <protection locked="0"/>
    </xf>
    <xf numFmtId="49" fontId="14" fillId="0" borderId="23" xfId="4" applyNumberFormat="1" applyFont="1" applyFill="1" applyBorder="1" applyAlignment="1" applyProtection="1">
      <alignment horizontal="center"/>
      <protection locked="0"/>
    </xf>
    <xf numFmtId="0" fontId="3" fillId="2" borderId="13" xfId="4" applyFill="1" applyBorder="1" applyProtection="1"/>
    <xf numFmtId="0" fontId="3" fillId="2" borderId="12" xfId="4" applyFill="1" applyBorder="1" applyProtection="1"/>
    <xf numFmtId="0" fontId="3" fillId="2" borderId="15" xfId="4" applyFill="1" applyBorder="1" applyProtection="1"/>
    <xf numFmtId="0" fontId="3" fillId="0" borderId="0" xfId="4" quotePrefix="1"/>
    <xf numFmtId="14" fontId="3" fillId="0" borderId="0" xfId="4" applyNumberFormat="1"/>
    <xf numFmtId="0" fontId="0" fillId="0" borderId="1" xfId="0" applyBorder="1" applyAlignment="1"/>
    <xf numFmtId="0" fontId="3" fillId="2" borderId="0" xfId="4" applyFill="1" applyBorder="1" applyProtection="1"/>
    <xf numFmtId="0" fontId="3" fillId="2" borderId="9" xfId="4" applyFill="1" applyBorder="1" applyProtection="1"/>
    <xf numFmtId="0" fontId="3" fillId="2" borderId="11" xfId="4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4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4" applyFill="1" applyBorder="1" applyAlignment="1"/>
    <xf numFmtId="0" fontId="3" fillId="3" borderId="0" xfId="4" applyFill="1" applyBorder="1" applyAlignment="1">
      <alignment horizontal="left"/>
    </xf>
    <xf numFmtId="0" fontId="24" fillId="3" borderId="0" xfId="4" applyFont="1" applyFill="1" applyBorder="1" applyAlignment="1">
      <alignment horizontal="center" vertical="center"/>
    </xf>
    <xf numFmtId="0" fontId="16" fillId="3" borderId="0" xfId="4" applyFont="1" applyFill="1" applyBorder="1" applyAlignment="1"/>
    <xf numFmtId="0" fontId="6" fillId="0" borderId="19" xfId="4" applyNumberFormat="1" applyFont="1" applyBorder="1" applyAlignment="1" applyProtection="1">
      <alignment horizontal="left"/>
    </xf>
    <xf numFmtId="0" fontId="3" fillId="0" borderId="0" xfId="4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25" fillId="4" borderId="1" xfId="4" applyNumberFormat="1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49" fontId="27" fillId="0" borderId="11" xfId="4" applyNumberFormat="1" applyFont="1" applyBorder="1" applyAlignment="1" applyProtection="1">
      <alignment horizontal="center"/>
    </xf>
    <xf numFmtId="49" fontId="6" fillId="0" borderId="16" xfId="4" applyNumberFormat="1" applyFont="1" applyBorder="1" applyAlignment="1" applyProtection="1">
      <alignment horizontal="left"/>
    </xf>
    <xf numFmtId="0" fontId="26" fillId="0" borderId="0" xfId="4" applyFont="1" applyBorder="1" applyAlignment="1" applyProtection="1">
      <alignment horizontal="center"/>
    </xf>
    <xf numFmtId="49" fontId="6" fillId="0" borderId="12" xfId="4" applyNumberFormat="1" applyFont="1" applyBorder="1" applyAlignment="1" applyProtection="1">
      <alignment horizontal="left"/>
    </xf>
    <xf numFmtId="0" fontId="6" fillId="0" borderId="17" xfId="4" applyFont="1" applyBorder="1" applyProtection="1"/>
    <xf numFmtId="49" fontId="6" fillId="0" borderId="15" xfId="4" applyNumberFormat="1" applyFont="1" applyBorder="1" applyAlignment="1" applyProtection="1">
      <alignment horizontal="left"/>
    </xf>
    <xf numFmtId="0" fontId="6" fillId="0" borderId="14" xfId="4" applyNumberFormat="1" applyFont="1" applyBorder="1" applyAlignment="1" applyProtection="1">
      <alignment horizontal="left"/>
    </xf>
    <xf numFmtId="0" fontId="6" fillId="0" borderId="16" xfId="4" applyNumberFormat="1" applyFont="1" applyBorder="1" applyAlignment="1" applyProtection="1">
      <alignment horizontal="left"/>
    </xf>
    <xf numFmtId="0" fontId="6" fillId="0" borderId="13" xfId="4" applyFont="1" applyBorder="1" applyProtection="1"/>
    <xf numFmtId="0" fontId="6" fillId="0" borderId="16" xfId="4" applyFont="1" applyBorder="1" applyProtection="1"/>
    <xf numFmtId="0" fontId="25" fillId="4" borderId="5" xfId="4" applyNumberFormat="1" applyFont="1" applyFill="1" applyBorder="1" applyAlignment="1">
      <alignment horizontal="center" vertical="center"/>
    </xf>
    <xf numFmtId="0" fontId="0" fillId="0" borderId="0" xfId="0" applyNumberFormat="1"/>
    <xf numFmtId="0" fontId="21" fillId="0" borderId="0" xfId="0" applyFont="1" applyProtection="1"/>
    <xf numFmtId="0" fontId="2" fillId="0" borderId="0" xfId="0" applyFont="1" applyProtection="1"/>
    <xf numFmtId="49" fontId="0" fillId="0" borderId="0" xfId="0" applyNumberFormat="1"/>
    <xf numFmtId="0" fontId="0" fillId="0" borderId="1" xfId="0" applyBorder="1"/>
    <xf numFmtId="0" fontId="25" fillId="4" borderId="25" xfId="4" applyNumberFormat="1" applyFont="1" applyFill="1" applyBorder="1" applyAlignment="1">
      <alignment horizontal="center" vertical="center"/>
    </xf>
    <xf numFmtId="0" fontId="25" fillId="4" borderId="0" xfId="4" applyNumberFormat="1" applyFont="1" applyFill="1" applyBorder="1" applyAlignment="1">
      <alignment horizontal="center" vertical="center"/>
    </xf>
    <xf numFmtId="0" fontId="0" fillId="0" borderId="0" xfId="0" applyAlignment="1" applyProtection="1"/>
    <xf numFmtId="0" fontId="25" fillId="0" borderId="0" xfId="4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0" fontId="17" fillId="0" borderId="0" xfId="4" applyFont="1"/>
    <xf numFmtId="164" fontId="3" fillId="0" borderId="0" xfId="4" applyNumberFormat="1" applyFill="1" applyBorder="1" applyAlignment="1" applyProtection="1">
      <alignment horizontal="right" vertical="center"/>
      <protection locked="0"/>
    </xf>
    <xf numFmtId="20" fontId="3" fillId="0" borderId="0" xfId="4" applyNumberFormat="1" applyFill="1" applyBorder="1" applyAlignment="1" applyProtection="1">
      <alignment horizontal="right" vertical="center"/>
      <protection locked="0"/>
    </xf>
    <xf numFmtId="0" fontId="3" fillId="0" borderId="1" xfId="4" applyFont="1" applyBorder="1" applyProtection="1">
      <protection locked="0"/>
    </xf>
    <xf numFmtId="0" fontId="3" fillId="0" borderId="1" xfId="4" applyBorder="1" applyProtection="1">
      <protection locked="0"/>
    </xf>
    <xf numFmtId="0" fontId="3" fillId="0" borderId="4" xfId="4" applyBorder="1" applyProtection="1">
      <protection locked="0"/>
    </xf>
    <xf numFmtId="0" fontId="11" fillId="0" borderId="1" xfId="4" applyFont="1" applyFill="1" applyBorder="1" applyAlignment="1" applyProtection="1">
      <alignment vertical="center"/>
      <protection locked="0"/>
    </xf>
    <xf numFmtId="0" fontId="11" fillId="0" borderId="2" xfId="4" applyFont="1" applyFill="1" applyBorder="1" applyAlignment="1" applyProtection="1">
      <alignment vertical="center"/>
      <protection locked="0"/>
    </xf>
    <xf numFmtId="0" fontId="12" fillId="0" borderId="2" xfId="4" applyFont="1" applyBorder="1" applyAlignment="1" applyProtection="1">
      <alignment horizontal="left" vertical="center"/>
      <protection locked="0"/>
    </xf>
    <xf numFmtId="0" fontId="12" fillId="0" borderId="18" xfId="4" applyFont="1" applyBorder="1" applyAlignment="1" applyProtection="1">
      <alignment horizontal="left" vertical="center"/>
      <protection locked="0"/>
    </xf>
    <xf numFmtId="0" fontId="5" fillId="0" borderId="3" xfId="4" applyFont="1" applyBorder="1" applyAlignment="1" applyProtection="1">
      <alignment vertical="center"/>
      <protection locked="0"/>
    </xf>
    <xf numFmtId="0" fontId="5" fillId="0" borderId="1" xfId="4" applyFont="1" applyBorder="1" applyAlignment="1" applyProtection="1">
      <alignment vertical="center"/>
      <protection locked="0"/>
    </xf>
    <xf numFmtId="0" fontId="4" fillId="0" borderId="1" xfId="4" applyFont="1" applyBorder="1" applyAlignment="1" applyProtection="1">
      <alignment vertical="center"/>
      <protection locked="0"/>
    </xf>
    <xf numFmtId="0" fontId="12" fillId="0" borderId="1" xfId="4" applyFont="1" applyBorder="1" applyAlignment="1" applyProtection="1">
      <alignment horizontal="left" vertical="center"/>
      <protection locked="0"/>
    </xf>
    <xf numFmtId="0" fontId="5" fillId="0" borderId="6" xfId="4" applyFont="1" applyBorder="1" applyAlignment="1" applyProtection="1">
      <alignment vertical="center"/>
      <protection locked="0"/>
    </xf>
    <xf numFmtId="0" fontId="5" fillId="0" borderId="5" xfId="4" applyFont="1" applyBorder="1" applyAlignment="1" applyProtection="1">
      <alignment vertical="center"/>
      <protection locked="0"/>
    </xf>
    <xf numFmtId="0" fontId="4" fillId="0" borderId="5" xfId="4" applyFont="1" applyBorder="1" applyAlignment="1" applyProtection="1">
      <alignment vertical="center"/>
      <protection locked="0"/>
    </xf>
    <xf numFmtId="0" fontId="11" fillId="5" borderId="3" xfId="4" applyFont="1" applyFill="1" applyBorder="1" applyAlignment="1" applyProtection="1">
      <alignment vertical="center"/>
      <protection locked="0"/>
    </xf>
    <xf numFmtId="0" fontId="11" fillId="5" borderId="2" xfId="4" applyFont="1" applyFill="1" applyBorder="1" applyAlignment="1" applyProtection="1">
      <alignment vertical="center"/>
      <protection locked="0"/>
    </xf>
    <xf numFmtId="0" fontId="12" fillId="5" borderId="2" xfId="4" applyFont="1" applyFill="1" applyBorder="1" applyAlignment="1" applyProtection="1">
      <alignment horizontal="left" vertical="center"/>
      <protection locked="0"/>
    </xf>
    <xf numFmtId="0" fontId="12" fillId="5" borderId="18" xfId="4" applyFont="1" applyFill="1" applyBorder="1" applyAlignment="1" applyProtection="1">
      <alignment horizontal="left" vertical="center"/>
      <protection locked="0"/>
    </xf>
    <xf numFmtId="0" fontId="12" fillId="5" borderId="1" xfId="4" applyFont="1" applyFill="1" applyBorder="1" applyAlignment="1" applyProtection="1">
      <alignment horizontal="left" vertical="center"/>
      <protection locked="0"/>
    </xf>
    <xf numFmtId="0" fontId="11" fillId="5" borderId="18" xfId="4" applyFont="1" applyFill="1" applyBorder="1" applyAlignment="1" applyProtection="1">
      <alignment vertical="center"/>
      <protection locked="0"/>
    </xf>
    <xf numFmtId="0" fontId="13" fillId="0" borderId="1" xfId="7" applyFont="1" applyBorder="1" applyAlignment="1" applyProtection="1">
      <alignment vertical="center"/>
      <protection locked="0"/>
    </xf>
    <xf numFmtId="0" fontId="22" fillId="0" borderId="34" xfId="0" applyFont="1" applyBorder="1" applyAlignment="1">
      <alignment horizontal="center" vertical="center"/>
    </xf>
    <xf numFmtId="49" fontId="26" fillId="6" borderId="27" xfId="4" applyNumberFormat="1" applyFont="1" applyFill="1" applyBorder="1" applyAlignment="1" applyProtection="1">
      <alignment horizontal="center"/>
    </xf>
    <xf numFmtId="0" fontId="26" fillId="6" borderId="27" xfId="4" applyNumberFormat="1" applyFont="1" applyFill="1" applyBorder="1" applyProtection="1"/>
    <xf numFmtId="0" fontId="26" fillId="6" borderId="27" xfId="4" applyFont="1" applyFill="1" applyBorder="1" applyAlignment="1" applyProtection="1">
      <alignment horizontal="center"/>
    </xf>
    <xf numFmtId="0" fontId="3" fillId="0" borderId="0" xfId="0" applyFont="1"/>
    <xf numFmtId="164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5" fillId="0" borderId="0" xfId="0" applyFont="1" applyAlignment="1">
      <alignment readingOrder="1"/>
    </xf>
    <xf numFmtId="0" fontId="0" fillId="0" borderId="0" xfId="0" applyProtection="1">
      <protection locked="0"/>
    </xf>
    <xf numFmtId="0" fontId="0" fillId="0" borderId="0" xfId="0" quotePrefix="1"/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3" fillId="0" borderId="11" xfId="4" applyBorder="1" applyProtection="1"/>
    <xf numFmtId="0" fontId="5" fillId="6" borderId="42" xfId="0" applyFont="1" applyFill="1" applyBorder="1" applyAlignment="1">
      <alignment horizontal="right" shrinkToFit="1"/>
    </xf>
    <xf numFmtId="0" fontId="14" fillId="0" borderId="42" xfId="0" applyFont="1" applyBorder="1" applyAlignment="1">
      <alignment horizontal="center"/>
    </xf>
    <xf numFmtId="0" fontId="5" fillId="6" borderId="43" xfId="0" applyFont="1" applyFill="1" applyBorder="1" applyAlignment="1">
      <alignment horizontal="right" shrinkToFit="1"/>
    </xf>
    <xf numFmtId="0" fontId="14" fillId="0" borderId="43" xfId="0" applyFont="1" applyBorder="1" applyAlignment="1">
      <alignment horizontal="center"/>
    </xf>
    <xf numFmtId="0" fontId="20" fillId="6" borderId="43" xfId="0" applyFont="1" applyFill="1" applyBorder="1" applyAlignment="1">
      <alignment horizontal="right" shrinkToFit="1"/>
    </xf>
    <xf numFmtId="0" fontId="26" fillId="0" borderId="0" xfId="4" applyFont="1" applyFill="1" applyBorder="1" applyAlignment="1" applyProtection="1">
      <alignment horizontal="center"/>
    </xf>
    <xf numFmtId="0" fontId="2" fillId="0" borderId="0" xfId="0" applyNumberFormat="1" applyFont="1" applyFill="1" applyProtection="1"/>
    <xf numFmtId="0" fontId="20" fillId="0" borderId="0" xfId="0" applyFont="1"/>
    <xf numFmtId="0" fontId="0" fillId="0" borderId="0" xfId="0" applyNumberFormat="1" applyFill="1" applyProtection="1"/>
    <xf numFmtId="49" fontId="29" fillId="0" borderId="0" xfId="0" applyNumberFormat="1" applyFont="1" applyFill="1" applyAlignment="1" applyProtection="1"/>
    <xf numFmtId="0" fontId="0" fillId="7" borderId="47" xfId="0" applyFill="1" applyBorder="1" applyProtection="1">
      <protection locked="0"/>
    </xf>
    <xf numFmtId="0" fontId="0" fillId="8" borderId="47" xfId="0" applyFill="1" applyBorder="1" applyProtection="1">
      <protection locked="0"/>
    </xf>
    <xf numFmtId="0" fontId="24" fillId="9" borderId="48" xfId="0" applyFont="1" applyFill="1" applyBorder="1"/>
    <xf numFmtId="164" fontId="30" fillId="0" borderId="49" xfId="0" applyNumberFormat="1" applyFont="1" applyFill="1" applyBorder="1" applyProtection="1">
      <protection locked="0"/>
    </xf>
    <xf numFmtId="0" fontId="24" fillId="9" borderId="50" xfId="0" applyFont="1" applyFill="1" applyBorder="1"/>
    <xf numFmtId="164" fontId="30" fillId="0" borderId="51" xfId="0" applyNumberFormat="1" applyFont="1" applyFill="1" applyBorder="1" applyProtection="1">
      <protection locked="0"/>
    </xf>
    <xf numFmtId="0" fontId="24" fillId="9" borderId="52" xfId="0" applyFont="1" applyFill="1" applyBorder="1"/>
    <xf numFmtId="164" fontId="30" fillId="0" borderId="53" xfId="0" applyNumberFormat="1" applyFont="1" applyFill="1" applyBorder="1" applyProtection="1">
      <protection locked="0"/>
    </xf>
    <xf numFmtId="0" fontId="5" fillId="0" borderId="12" xfId="0" applyFont="1" applyBorder="1" applyAlignment="1">
      <alignment readingOrder="1"/>
    </xf>
    <xf numFmtId="0" fontId="5" fillId="6" borderId="42" xfId="0" quotePrefix="1" applyFont="1" applyFill="1" applyBorder="1" applyAlignment="1">
      <alignment horizontal="center" shrinkToFit="1"/>
    </xf>
    <xf numFmtId="0" fontId="5" fillId="10" borderId="42" xfId="0" applyFont="1" applyFill="1" applyBorder="1" applyAlignment="1">
      <alignment horizontal="left" shrinkToFit="1"/>
    </xf>
    <xf numFmtId="0" fontId="5" fillId="10" borderId="43" xfId="0" applyFont="1" applyFill="1" applyBorder="1" applyAlignment="1">
      <alignment horizontal="left" shrinkToFit="1"/>
    </xf>
    <xf numFmtId="0" fontId="20" fillId="10" borderId="43" xfId="0" applyFont="1" applyFill="1" applyBorder="1" applyAlignment="1">
      <alignment shrinkToFit="1"/>
    </xf>
    <xf numFmtId="0" fontId="0" fillId="7" borderId="54" xfId="0" applyFill="1" applyBorder="1" applyProtection="1">
      <protection locked="0"/>
    </xf>
    <xf numFmtId="0" fontId="0" fillId="8" borderId="54" xfId="0" applyFill="1" applyBorder="1" applyProtection="1">
      <protection locked="0"/>
    </xf>
    <xf numFmtId="0" fontId="0" fillId="7" borderId="55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7" borderId="56" xfId="0" applyFill="1" applyBorder="1" applyProtection="1">
      <protection locked="0"/>
    </xf>
    <xf numFmtId="0" fontId="0" fillId="8" borderId="56" xfId="0" applyFill="1" applyBorder="1" applyProtection="1">
      <protection locked="0"/>
    </xf>
    <xf numFmtId="0" fontId="5" fillId="0" borderId="12" xfId="0" applyFont="1" applyBorder="1" applyAlignment="1">
      <alignment shrinkToFit="1"/>
    </xf>
    <xf numFmtId="0" fontId="14" fillId="0" borderId="42" xfId="0" quotePrefix="1" applyFont="1" applyBorder="1" applyAlignment="1">
      <alignment horizontal="center"/>
    </xf>
    <xf numFmtId="0" fontId="14" fillId="0" borderId="43" xfId="0" quotePrefix="1" applyFont="1" applyBorder="1" applyAlignment="1">
      <alignment horizontal="center"/>
    </xf>
    <xf numFmtId="49" fontId="5" fillId="0" borderId="0" xfId="4" applyNumberFormat="1" applyFont="1" applyBorder="1" applyAlignment="1" applyProtection="1">
      <alignment horizontal="center"/>
    </xf>
    <xf numFmtId="49" fontId="6" fillId="0" borderId="11" xfId="4" applyNumberFormat="1" applyFont="1" applyBorder="1" applyAlignment="1" applyProtection="1">
      <alignment horizontal="center"/>
    </xf>
    <xf numFmtId="49" fontId="6" fillId="0" borderId="9" xfId="4" quotePrefix="1" applyNumberFormat="1" applyFont="1" applyBorder="1" applyAlignment="1" applyProtection="1">
      <alignment horizontal="center"/>
    </xf>
    <xf numFmtId="49" fontId="6" fillId="0" borderId="9" xfId="4" applyNumberFormat="1" applyFont="1" applyBorder="1" applyAlignment="1" applyProtection="1">
      <alignment horizontal="center"/>
    </xf>
    <xf numFmtId="49" fontId="6" fillId="0" borderId="14" xfId="4" applyNumberFormat="1" applyFont="1" applyBorder="1" applyAlignment="1" applyProtection="1">
      <alignment horizontal="center"/>
    </xf>
    <xf numFmtId="0" fontId="6" fillId="0" borderId="0" xfId="4" quotePrefix="1" applyFont="1" applyAlignment="1" applyProtection="1">
      <alignment horizontal="center"/>
    </xf>
    <xf numFmtId="0" fontId="6" fillId="0" borderId="0" xfId="4" quotePrefix="1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49" fontId="8" fillId="0" borderId="0" xfId="4" applyNumberFormat="1" applyFont="1" applyAlignment="1" applyProtection="1">
      <alignment horizontal="right" vertical="center"/>
      <protection locked="0"/>
    </xf>
    <xf numFmtId="0" fontId="5" fillId="0" borderId="0" xfId="4" applyFont="1" applyProtection="1">
      <protection locked="0"/>
    </xf>
    <xf numFmtId="0" fontId="26" fillId="6" borderId="27" xfId="4" applyFont="1" applyFill="1" applyBorder="1" applyAlignment="1" applyProtection="1">
      <alignment horizontal="center"/>
      <protection locked="0"/>
    </xf>
    <xf numFmtId="0" fontId="3" fillId="0" borderId="0" xfId="4" applyFont="1" applyProtection="1">
      <protection locked="0"/>
    </xf>
    <xf numFmtId="0" fontId="3" fillId="0" borderId="0" xfId="4" applyProtection="1">
      <protection locked="0"/>
    </xf>
    <xf numFmtId="0" fontId="6" fillId="0" borderId="0" xfId="4" applyNumberFormat="1" applyFont="1" applyBorder="1" applyAlignment="1" applyProtection="1">
      <alignment horizontal="left"/>
      <protection locked="0"/>
    </xf>
    <xf numFmtId="0" fontId="6" fillId="0" borderId="9" xfId="4" applyNumberFormat="1" applyFont="1" applyBorder="1" applyAlignment="1" applyProtection="1">
      <alignment horizontal="left"/>
      <protection locked="0"/>
    </xf>
    <xf numFmtId="0" fontId="6" fillId="0" borderId="15" xfId="4" applyNumberFormat="1" applyFont="1" applyBorder="1" applyAlignment="1" applyProtection="1">
      <alignment horizontal="left"/>
      <protection locked="0"/>
    </xf>
    <xf numFmtId="49" fontId="6" fillId="0" borderId="0" xfId="4" applyNumberFormat="1" applyFont="1" applyAlignment="1" applyProtection="1">
      <alignment horizontal="center"/>
      <protection locked="0"/>
    </xf>
    <xf numFmtId="0" fontId="3" fillId="0" borderId="13" xfId="4" applyBorder="1" applyAlignment="1" applyProtection="1">
      <alignment horizontal="center"/>
      <protection locked="0"/>
    </xf>
    <xf numFmtId="0" fontId="3" fillId="0" borderId="0" xfId="4" applyAlignment="1" applyProtection="1">
      <alignment horizontal="center"/>
      <protection locked="0"/>
    </xf>
    <xf numFmtId="0" fontId="20" fillId="10" borderId="58" xfId="0" applyFont="1" applyFill="1" applyBorder="1" applyAlignment="1">
      <alignment shrinkToFit="1"/>
    </xf>
    <xf numFmtId="0" fontId="20" fillId="10" borderId="42" xfId="0" applyFont="1" applyFill="1" applyBorder="1" applyAlignment="1">
      <alignment shrinkToFit="1"/>
    </xf>
    <xf numFmtId="0" fontId="20" fillId="10" borderId="57" xfId="0" applyFont="1" applyFill="1" applyBorder="1" applyAlignment="1" applyProtection="1">
      <alignment shrinkToFit="1"/>
      <protection locked="0"/>
    </xf>
    <xf numFmtId="49" fontId="17" fillId="0" borderId="0" xfId="4" applyNumberFormat="1" applyFont="1" applyBorder="1" applyAlignment="1"/>
    <xf numFmtId="49" fontId="10" fillId="0" borderId="0" xfId="0" applyNumberFormat="1" applyFont="1" applyBorder="1" applyAlignment="1"/>
    <xf numFmtId="0" fontId="3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24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6" fillId="3" borderId="0" xfId="4" applyFont="1" applyFill="1" applyBorder="1" applyAlignment="1"/>
    <xf numFmtId="0" fontId="23" fillId="3" borderId="0" xfId="0" applyFont="1" applyFill="1" applyBorder="1" applyAlignment="1"/>
    <xf numFmtId="0" fontId="21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Border="1" applyAlignment="1"/>
    <xf numFmtId="0" fontId="21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21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0" fillId="0" borderId="40" xfId="0" applyBorder="1" applyAlignment="1"/>
    <xf numFmtId="0" fontId="0" fillId="0" borderId="41" xfId="0" applyBorder="1" applyAlignment="1"/>
    <xf numFmtId="0" fontId="21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vertical="top"/>
    </xf>
    <xf numFmtId="0" fontId="0" fillId="0" borderId="26" xfId="0" applyBorder="1" applyAlignment="1"/>
    <xf numFmtId="0" fontId="0" fillId="0" borderId="10" xfId="0" applyBorder="1" applyAlignment="1"/>
    <xf numFmtId="0" fontId="0" fillId="0" borderId="23" xfId="0" applyBorder="1" applyAlignment="1"/>
    <xf numFmtId="0" fontId="0" fillId="0" borderId="0" xfId="0" applyAlignment="1" applyProtection="1"/>
    <xf numFmtId="0" fontId="31" fillId="0" borderId="14" xfId="4" applyFont="1" applyBorder="1" applyAlignment="1"/>
    <xf numFmtId="0" fontId="32" fillId="0" borderId="14" xfId="0" applyFont="1" applyBorder="1" applyAlignment="1"/>
  </cellXfs>
  <cellStyles count="10">
    <cellStyle name="Euro" xfId="3"/>
    <cellStyle name="Lien hypertexte 2" xfId="8"/>
    <cellStyle name="Normal" xfId="0" builtinId="0"/>
    <cellStyle name="Normal 2" xfId="4"/>
    <cellStyle name="Normal 3" xfId="5"/>
    <cellStyle name="Normal 3 2" xfId="6"/>
    <cellStyle name="Normal 4" xfId="7"/>
    <cellStyle name="Normal 4 2" xfId="1"/>
    <cellStyle name="Normal 5" xfId="2"/>
    <cellStyle name="Normal 6" xfId="9"/>
  </cellStyles>
  <dxfs count="2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5</xdr:row>
      <xdr:rowOff>47625</xdr:rowOff>
    </xdr:from>
    <xdr:to>
      <xdr:col>19</xdr:col>
      <xdr:colOff>449108</xdr:colOff>
      <xdr:row>8</xdr:row>
      <xdr:rowOff>191850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1619250"/>
          <a:ext cx="944408" cy="108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55551</xdr:colOff>
      <xdr:row>4</xdr:row>
      <xdr:rowOff>81187</xdr:rowOff>
    </xdr:from>
    <xdr:to>
      <xdr:col>3</xdr:col>
      <xdr:colOff>1328513</xdr:colOff>
      <xdr:row>6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8551" y="843187"/>
          <a:ext cx="1272962" cy="45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253086</xdr:colOff>
      <xdr:row>0</xdr:row>
      <xdr:rowOff>108433</xdr:rowOff>
    </xdr:from>
    <xdr:to>
      <xdr:col>3</xdr:col>
      <xdr:colOff>987723</xdr:colOff>
      <xdr:row>5</xdr:row>
      <xdr:rowOff>1645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6086" y="108433"/>
          <a:ext cx="734637" cy="84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380999</xdr:colOff>
      <xdr:row>5</xdr:row>
      <xdr:rowOff>47625</xdr:rowOff>
    </xdr:from>
    <xdr:ext cx="847725" cy="305811"/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000125"/>
          <a:ext cx="847725" cy="305811"/>
        </a:xfrm>
        <a:prstGeom prst="rect">
          <a:avLst/>
        </a:prstGeom>
      </xdr:spPr>
    </xdr:pic>
    <xdr:clientData/>
  </xdr:oneCellAnchor>
  <xdr:twoCellAnchor editAs="oneCell">
    <xdr:from>
      <xdr:col>0</xdr:col>
      <xdr:colOff>427830</xdr:colOff>
      <xdr:row>1</xdr:row>
      <xdr:rowOff>23019</xdr:rowOff>
    </xdr:from>
    <xdr:to>
      <xdr:col>2</xdr:col>
      <xdr:colOff>200026</xdr:colOff>
      <xdr:row>5</xdr:row>
      <xdr:rowOff>49441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30" y="213519"/>
          <a:ext cx="686596" cy="788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55551</xdr:colOff>
      <xdr:row>4</xdr:row>
      <xdr:rowOff>81187</xdr:rowOff>
    </xdr:from>
    <xdr:to>
      <xdr:col>3</xdr:col>
      <xdr:colOff>1328513</xdr:colOff>
      <xdr:row>6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8551" y="843187"/>
          <a:ext cx="1272962" cy="45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253086</xdr:colOff>
      <xdr:row>0</xdr:row>
      <xdr:rowOff>108433</xdr:rowOff>
    </xdr:from>
    <xdr:to>
      <xdr:col>3</xdr:col>
      <xdr:colOff>987723</xdr:colOff>
      <xdr:row>5</xdr:row>
      <xdr:rowOff>1645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6086" y="108433"/>
          <a:ext cx="734637" cy="84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85724</xdr:colOff>
      <xdr:row>2</xdr:row>
      <xdr:rowOff>123825</xdr:rowOff>
    </xdr:from>
    <xdr:ext cx="847898" cy="307571"/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504825"/>
          <a:ext cx="847898" cy="307571"/>
        </a:xfrm>
        <a:prstGeom prst="rect">
          <a:avLst/>
        </a:prstGeom>
      </xdr:spPr>
    </xdr:pic>
    <xdr:clientData/>
  </xdr:oneCellAnchor>
  <xdr:twoCellAnchor editAs="oneCell">
    <xdr:from>
      <xdr:col>18</xdr:col>
      <xdr:colOff>494505</xdr:colOff>
      <xdr:row>1</xdr:row>
      <xdr:rowOff>70644</xdr:rowOff>
    </xdr:from>
    <xdr:to>
      <xdr:col>18</xdr:col>
      <xdr:colOff>1180338</xdr:colOff>
      <xdr:row>5</xdr:row>
      <xdr:rowOff>79341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680" y="261144"/>
          <a:ext cx="685833" cy="7897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52</xdr:row>
          <xdr:rowOff>19050</xdr:rowOff>
        </xdr:from>
        <xdr:to>
          <xdr:col>13</xdr:col>
          <xdr:colOff>1000125</xdr:colOff>
          <xdr:row>54</xdr:row>
          <xdr:rowOff>47625</xdr:rowOff>
        </xdr:to>
        <xdr:sp macro="" textlink="">
          <xdr:nvSpPr>
            <xdr:cNvPr id="10251" name="Butto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ORDONNER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EQUINS" displayName="EQUINS" ref="D10:K30" totalsRowShown="0" headerRowDxfId="23" dataDxfId="21" headerRowBorderDxfId="22" tableBorderDxfId="20" headerRowCellStyle="Normal 2">
  <autoFilter ref="D10:K30"/>
  <tableColumns count="8">
    <tableColumn id="1" name="NOM" dataDxfId="19" dataCellStyle="Normal 2"/>
    <tableColumn id="2" name="PRENOM" dataDxfId="18" dataCellStyle="Normal 2"/>
    <tableColumn id="3" name="LIC J1" dataDxfId="17" dataCellStyle="Normal 2"/>
    <tableColumn id="4" name="club J1" dataDxfId="16" dataCellStyle="Normal 2"/>
    <tableColumn id="5" name="NOM2" dataDxfId="15" dataCellStyle="Normal 2"/>
    <tableColumn id="6" name="PRENOM3" dataDxfId="14" dataCellStyle="Normal 2"/>
    <tableColumn id="7" name="LIC J2" dataDxfId="13" dataCellStyle="Normal 2"/>
    <tableColumn id="8" name="club J2" dataDxfId="12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CLASS" displayName="CLASS" ref="C52:K72" totalsRowShown="0" headerRowDxfId="11" headerRowBorderDxfId="10" tableBorderDxfId="9" headerRowCellStyle="Normal 2">
  <autoFilter ref="C52:K72"/>
  <sortState ref="C53:K72">
    <sortCondition ref="K53:K72"/>
  </sortState>
  <tableColumns count="9">
    <tableColumn id="1" name="NOM" dataDxfId="8">
      <calculatedColumnFormula>IF('LISTE ENGAGES'!D11="","",'LISTE ENGAGES'!D11)</calculatedColumnFormula>
    </tableColumn>
    <tableColumn id="2" name="PRENOM" dataDxfId="7">
      <calculatedColumnFormula>IF('LISTE ENGAGES'!E11="","",'LISTE ENGAGES'!E11)</calculatedColumnFormula>
    </tableColumn>
    <tableColumn id="3" name="LIC J1" dataDxfId="6">
      <calculatedColumnFormula>IF('LISTE ENGAGES'!F11="","",'LISTE ENGAGES'!F11)</calculatedColumnFormula>
    </tableColumn>
    <tableColumn id="4" name="club J1" dataDxfId="5">
      <calculatedColumnFormula>IF('LISTE ENGAGES'!G11="","",'LISTE ENGAGES'!G11)</calculatedColumnFormula>
    </tableColumn>
    <tableColumn id="5" name="NOM2" dataDxfId="4">
      <calculatedColumnFormula>IF('LISTE ENGAGES'!H11="","",'LISTE ENGAGES'!H11)</calculatedColumnFormula>
    </tableColumn>
    <tableColumn id="6" name="PRENOM3" dataDxfId="3">
      <calculatedColumnFormula>IF('LISTE ENGAGES'!I11="","",'LISTE ENGAGES'!I11)</calculatedColumnFormula>
    </tableColumn>
    <tableColumn id="7" name="LIC J2" dataDxfId="2">
      <calculatedColumnFormula>IF('LISTE ENGAGES'!J11="","",'LISTE ENGAGES'!J11)</calculatedColumnFormula>
    </tableColumn>
    <tableColumn id="8" name="club J2" dataDxfId="1">
      <calculatedColumnFormula>IF('LISTE ENGAGES'!K11="","",'LISTE ENGAGES'!K11)</calculatedColumnFormula>
    </tableColumn>
    <tableColumn id="9" name="RA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9:J41"/>
  <sheetViews>
    <sheetView topLeftCell="A6" workbookViewId="0">
      <selection activeCell="M18" sqref="M18"/>
    </sheetView>
  </sheetViews>
  <sheetFormatPr baseColWidth="10" defaultRowHeight="15" x14ac:dyDescent="0.25"/>
  <sheetData>
    <row r="9" spans="3:10" x14ac:dyDescent="0.25">
      <c r="C9" t="s">
        <v>86</v>
      </c>
      <c r="F9">
        <v>2020</v>
      </c>
      <c r="H9" t="s">
        <v>96</v>
      </c>
      <c r="J9" s="150" t="s">
        <v>130</v>
      </c>
    </row>
    <row r="10" spans="3:10" x14ac:dyDescent="0.25">
      <c r="C10" t="s">
        <v>87</v>
      </c>
      <c r="F10">
        <v>2021</v>
      </c>
      <c r="H10" t="s">
        <v>97</v>
      </c>
      <c r="J10" s="150">
        <v>1</v>
      </c>
    </row>
    <row r="11" spans="3:10" x14ac:dyDescent="0.25">
      <c r="C11" t="s">
        <v>88</v>
      </c>
      <c r="F11">
        <v>2022</v>
      </c>
      <c r="H11" t="s">
        <v>98</v>
      </c>
      <c r="J11" s="150">
        <v>2</v>
      </c>
    </row>
    <row r="12" spans="3:10" x14ac:dyDescent="0.25">
      <c r="C12" t="s">
        <v>89</v>
      </c>
      <c r="F12">
        <v>2023</v>
      </c>
      <c r="J12" s="150">
        <v>3</v>
      </c>
    </row>
    <row r="13" spans="3:10" x14ac:dyDescent="0.25">
      <c r="C13" t="s">
        <v>90</v>
      </c>
      <c r="F13">
        <v>2024</v>
      </c>
      <c r="J13" s="150">
        <v>4</v>
      </c>
    </row>
    <row r="14" spans="3:10" x14ac:dyDescent="0.25">
      <c r="C14" t="s">
        <v>91</v>
      </c>
      <c r="J14" s="150">
        <v>5</v>
      </c>
    </row>
    <row r="15" spans="3:10" x14ac:dyDescent="0.25">
      <c r="C15" t="s">
        <v>92</v>
      </c>
      <c r="J15" s="150">
        <v>6</v>
      </c>
    </row>
    <row r="16" spans="3:10" x14ac:dyDescent="0.25">
      <c r="C16" t="s">
        <v>93</v>
      </c>
      <c r="J16" s="150">
        <v>7</v>
      </c>
    </row>
    <row r="17" spans="3:10" x14ac:dyDescent="0.25">
      <c r="C17" t="s">
        <v>94</v>
      </c>
      <c r="J17" s="150">
        <v>8</v>
      </c>
    </row>
    <row r="18" spans="3:10" x14ac:dyDescent="0.25">
      <c r="C18" t="s">
        <v>95</v>
      </c>
      <c r="J18" s="150">
        <v>9</v>
      </c>
    </row>
    <row r="19" spans="3:10" x14ac:dyDescent="0.25">
      <c r="J19" s="150">
        <v>10</v>
      </c>
    </row>
    <row r="20" spans="3:10" x14ac:dyDescent="0.25">
      <c r="J20" s="150">
        <v>11</v>
      </c>
    </row>
    <row r="21" spans="3:10" x14ac:dyDescent="0.25">
      <c r="J21" s="150">
        <v>12</v>
      </c>
    </row>
    <row r="22" spans="3:10" x14ac:dyDescent="0.25">
      <c r="J22" s="150">
        <v>13</v>
      </c>
    </row>
    <row r="23" spans="3:10" x14ac:dyDescent="0.25">
      <c r="J23" s="150">
        <v>14</v>
      </c>
    </row>
    <row r="24" spans="3:10" x14ac:dyDescent="0.25">
      <c r="J24" s="150">
        <v>15</v>
      </c>
    </row>
    <row r="25" spans="3:10" x14ac:dyDescent="0.25">
      <c r="J25" s="150">
        <v>16</v>
      </c>
    </row>
    <row r="26" spans="3:10" x14ac:dyDescent="0.25">
      <c r="J26" s="150">
        <v>17</v>
      </c>
    </row>
    <row r="27" spans="3:10" x14ac:dyDescent="0.25">
      <c r="J27" s="150">
        <v>18</v>
      </c>
    </row>
    <row r="28" spans="3:10" x14ac:dyDescent="0.25">
      <c r="J28" s="150">
        <v>19</v>
      </c>
    </row>
    <row r="29" spans="3:10" x14ac:dyDescent="0.25">
      <c r="J29" s="150">
        <v>20</v>
      </c>
    </row>
    <row r="30" spans="3:10" x14ac:dyDescent="0.25">
      <c r="J30" s="150">
        <v>21</v>
      </c>
    </row>
    <row r="31" spans="3:10" x14ac:dyDescent="0.25">
      <c r="J31" s="150">
        <v>22</v>
      </c>
    </row>
    <row r="32" spans="3:10" x14ac:dyDescent="0.25">
      <c r="J32" s="150">
        <v>23</v>
      </c>
    </row>
    <row r="33" spans="10:10" x14ac:dyDescent="0.25">
      <c r="J33" s="150">
        <v>24</v>
      </c>
    </row>
    <row r="34" spans="10:10" x14ac:dyDescent="0.25">
      <c r="J34" s="150">
        <v>25</v>
      </c>
    </row>
    <row r="35" spans="10:10" x14ac:dyDescent="0.25">
      <c r="J35" s="150">
        <v>26</v>
      </c>
    </row>
    <row r="36" spans="10:10" x14ac:dyDescent="0.25">
      <c r="J36" s="150">
        <v>27</v>
      </c>
    </row>
    <row r="37" spans="10:10" x14ac:dyDescent="0.25">
      <c r="J37" s="150">
        <v>28</v>
      </c>
    </row>
    <row r="38" spans="10:10" x14ac:dyDescent="0.25">
      <c r="J38" s="150">
        <v>29</v>
      </c>
    </row>
    <row r="39" spans="10:10" x14ac:dyDescent="0.25">
      <c r="J39" s="150">
        <v>30</v>
      </c>
    </row>
    <row r="40" spans="10:10" x14ac:dyDescent="0.25">
      <c r="J40" s="150">
        <v>31</v>
      </c>
    </row>
    <row r="41" spans="10:10" x14ac:dyDescent="0.25">
      <c r="J41" s="150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pageSetUpPr fitToPage="1"/>
  </sheetPr>
  <dimension ref="B1:N92"/>
  <sheetViews>
    <sheetView workbookViewId="0">
      <selection activeCell="G67" sqref="G67"/>
    </sheetView>
  </sheetViews>
  <sheetFormatPr baseColWidth="10" defaultRowHeight="15" x14ac:dyDescent="0.25"/>
  <cols>
    <col min="3" max="3" width="28.140625" customWidth="1"/>
    <col min="4" max="4" width="12" bestFit="1" customWidth="1"/>
    <col min="5" max="5" width="10.28515625" bestFit="1" customWidth="1"/>
    <col min="6" max="6" width="11" bestFit="1" customWidth="1"/>
    <col min="7" max="7" width="28.5703125" customWidth="1"/>
    <col min="8" max="8" width="12.85546875" bestFit="1" customWidth="1"/>
    <col min="9" max="9" width="10.28515625" bestFit="1" customWidth="1"/>
    <col min="10" max="10" width="11" bestFit="1" customWidth="1"/>
    <col min="11" max="11" width="9.85546875" bestFit="1" customWidth="1"/>
    <col min="12" max="12" width="9.85546875" customWidth="1"/>
    <col min="13" max="13" width="7.140625" style="150" bestFit="1" customWidth="1"/>
    <col min="14" max="14" width="15.28515625" bestFit="1" customWidth="1"/>
  </cols>
  <sheetData>
    <row r="1" spans="3:14" ht="15.75" x14ac:dyDescent="0.25">
      <c r="C1" s="148" t="s">
        <v>131</v>
      </c>
    </row>
    <row r="3" spans="3:14" x14ac:dyDescent="0.25">
      <c r="C3" s="309" t="s">
        <v>149</v>
      </c>
      <c r="D3" s="309"/>
      <c r="E3" s="309" t="str">
        <f>IF('LISTE ENGAGES'!V4="","",'LISTE ENGAGES'!V4)</f>
        <v/>
      </c>
      <c r="F3" s="309"/>
      <c r="G3" s="309"/>
      <c r="H3" s="309"/>
      <c r="I3" s="309"/>
      <c r="J3" s="309"/>
      <c r="K3" s="309"/>
    </row>
    <row r="4" spans="3:14" x14ac:dyDescent="0.25">
      <c r="C4" s="309" t="s">
        <v>103</v>
      </c>
      <c r="D4" s="309"/>
      <c r="E4" s="309" t="str">
        <f>IF('LISTE ENGAGES'!V6="","",'LISTE ENGAGES'!V6)</f>
        <v/>
      </c>
      <c r="F4" s="309"/>
    </row>
    <row r="5" spans="3:14" x14ac:dyDescent="0.25">
      <c r="C5" s="309" t="s">
        <v>107</v>
      </c>
      <c r="D5" s="309"/>
      <c r="E5" s="309" t="str">
        <f>IF('LISTE ENGAGES'!V10="","",'LISTE ENGAGES'!V10)</f>
        <v/>
      </c>
      <c r="F5" s="309"/>
    </row>
    <row r="6" spans="3:14" x14ac:dyDescent="0.25">
      <c r="C6" s="309" t="s">
        <v>133</v>
      </c>
      <c r="D6" s="309"/>
      <c r="E6" s="309" t="str">
        <f>IF('LISTE ENGAGES'!V8="","",CONCATENATE('LISTE ENGAGES'!V8,"-",'LISTE ENGAGES'!V9,"/",'LISTE ENGAGES'!V7))</f>
        <v/>
      </c>
      <c r="F6" s="309"/>
    </row>
    <row r="8" spans="3:14" x14ac:dyDescent="0.25">
      <c r="C8" t="s">
        <v>150</v>
      </c>
      <c r="F8" t="s">
        <v>151</v>
      </c>
      <c r="G8" s="151"/>
      <c r="I8" s="309" t="s">
        <v>134</v>
      </c>
      <c r="J8" s="311"/>
      <c r="K8" s="151"/>
      <c r="M8"/>
      <c r="N8" s="150"/>
    </row>
    <row r="9" spans="3:14" x14ac:dyDescent="0.25">
      <c r="C9" t="s">
        <v>152</v>
      </c>
      <c r="F9" t="s">
        <v>151</v>
      </c>
      <c r="G9" s="151"/>
      <c r="I9" s="309" t="s">
        <v>134</v>
      </c>
      <c r="J9" s="311"/>
      <c r="K9" s="151"/>
      <c r="M9"/>
      <c r="N9" s="150"/>
    </row>
    <row r="12" spans="3:14" x14ac:dyDescent="0.25">
      <c r="C12" s="149" t="s">
        <v>135</v>
      </c>
    </row>
    <row r="14" spans="3:14" x14ac:dyDescent="0.25">
      <c r="C14" s="154" t="s">
        <v>136</v>
      </c>
      <c r="E14" s="312"/>
      <c r="F14" s="312"/>
      <c r="G14" s="312"/>
    </row>
    <row r="15" spans="3:14" x14ac:dyDescent="0.25">
      <c r="C15" s="314" t="s">
        <v>138</v>
      </c>
      <c r="D15" s="309"/>
      <c r="E15" s="313"/>
      <c r="F15" s="313"/>
      <c r="G15" s="313"/>
    </row>
    <row r="16" spans="3:14" x14ac:dyDescent="0.25">
      <c r="C16" s="314" t="s">
        <v>137</v>
      </c>
      <c r="D16" s="309"/>
      <c r="E16" s="313"/>
      <c r="F16" s="313"/>
      <c r="G16" s="313"/>
    </row>
    <row r="17" spans="3:13" x14ac:dyDescent="0.25">
      <c r="C17" s="314" t="s">
        <v>108</v>
      </c>
      <c r="D17" s="309"/>
      <c r="E17" s="313"/>
      <c r="F17" s="313"/>
      <c r="G17" s="313"/>
    </row>
    <row r="18" spans="3:13" x14ac:dyDescent="0.25">
      <c r="C18" s="314" t="s">
        <v>139</v>
      </c>
      <c r="D18" s="309"/>
      <c r="E18" s="313"/>
      <c r="F18" s="313"/>
      <c r="G18" s="313"/>
    </row>
    <row r="19" spans="3:13" x14ac:dyDescent="0.25">
      <c r="C19" s="314" t="s">
        <v>140</v>
      </c>
      <c r="D19" s="309"/>
      <c r="E19" s="313"/>
      <c r="F19" s="313"/>
      <c r="G19" s="313"/>
    </row>
    <row r="25" spans="3:13" x14ac:dyDescent="0.25">
      <c r="C25" t="s">
        <v>142</v>
      </c>
    </row>
    <row r="26" spans="3:13" x14ac:dyDescent="0.25">
      <c r="C26" s="132" t="s">
        <v>47</v>
      </c>
      <c r="D26" s="132" t="s">
        <v>48</v>
      </c>
      <c r="E26" s="132" t="s">
        <v>127</v>
      </c>
      <c r="F26" s="132" t="s">
        <v>126</v>
      </c>
      <c r="G26" s="132" t="s">
        <v>122</v>
      </c>
      <c r="H26" s="132" t="s">
        <v>123</v>
      </c>
      <c r="I26" s="132" t="s">
        <v>124</v>
      </c>
      <c r="J26" s="132" t="s">
        <v>125</v>
      </c>
      <c r="K26" s="150"/>
      <c r="M26"/>
    </row>
    <row r="27" spans="3:13" s="157" customFormat="1" x14ac:dyDescent="0.25">
      <c r="C27" s="155"/>
      <c r="D27" s="155"/>
      <c r="E27" s="155"/>
      <c r="F27" s="155"/>
      <c r="G27" s="155"/>
      <c r="H27" s="155"/>
      <c r="I27" s="155"/>
      <c r="J27" s="155"/>
      <c r="K27" s="156"/>
    </row>
    <row r="28" spans="3:13" s="157" customFormat="1" x14ac:dyDescent="0.25">
      <c r="C28" s="155"/>
      <c r="D28" s="155"/>
      <c r="E28" s="155"/>
      <c r="F28" s="155"/>
      <c r="G28" s="155"/>
      <c r="H28" s="155"/>
      <c r="I28" s="155"/>
      <c r="J28" s="155"/>
      <c r="K28" s="156"/>
    </row>
    <row r="33" spans="2:14" x14ac:dyDescent="0.25">
      <c r="C33" t="s">
        <v>143</v>
      </c>
    </row>
    <row r="34" spans="2:14" x14ac:dyDescent="0.25">
      <c r="C34" s="132" t="s">
        <v>47</v>
      </c>
      <c r="D34" s="132" t="s">
        <v>48</v>
      </c>
      <c r="E34" s="132" t="s">
        <v>127</v>
      </c>
      <c r="F34" s="132" t="s">
        <v>126</v>
      </c>
      <c r="G34" s="132" t="s">
        <v>122</v>
      </c>
      <c r="H34" s="132" t="s">
        <v>123</v>
      </c>
      <c r="I34" s="132" t="s">
        <v>124</v>
      </c>
      <c r="J34" s="132" t="s">
        <v>125</v>
      </c>
      <c r="K34" s="132" t="s">
        <v>45</v>
      </c>
      <c r="L34" s="153" t="s">
        <v>132</v>
      </c>
      <c r="M34" s="150" t="s">
        <v>144</v>
      </c>
      <c r="N34" s="152" t="s">
        <v>145</v>
      </c>
    </row>
    <row r="35" spans="2:14" x14ac:dyDescent="0.25">
      <c r="B35">
        <v>1</v>
      </c>
    </row>
    <row r="36" spans="2:14" x14ac:dyDescent="0.25">
      <c r="B36">
        <v>2</v>
      </c>
    </row>
    <row r="37" spans="2:14" x14ac:dyDescent="0.25">
      <c r="B37">
        <v>3</v>
      </c>
    </row>
    <row r="38" spans="2:14" x14ac:dyDescent="0.25">
      <c r="B38">
        <v>4</v>
      </c>
    </row>
    <row r="39" spans="2:14" x14ac:dyDescent="0.25">
      <c r="B39">
        <v>5</v>
      </c>
    </row>
    <row r="40" spans="2:14" x14ac:dyDescent="0.25">
      <c r="B40">
        <v>6</v>
      </c>
    </row>
    <row r="42" spans="2:14" x14ac:dyDescent="0.25">
      <c r="C42" t="s">
        <v>146</v>
      </c>
    </row>
    <row r="43" spans="2:14" x14ac:dyDescent="0.25">
      <c r="C43" s="132" t="s">
        <v>47</v>
      </c>
      <c r="D43" s="132" t="s">
        <v>48</v>
      </c>
      <c r="E43" s="132" t="s">
        <v>127</v>
      </c>
      <c r="F43" s="132" t="s">
        <v>126</v>
      </c>
      <c r="G43" s="132" t="s">
        <v>122</v>
      </c>
      <c r="H43" s="132" t="s">
        <v>123</v>
      </c>
      <c r="I43" s="132" t="s">
        <v>124</v>
      </c>
      <c r="J43" s="132" t="s">
        <v>125</v>
      </c>
      <c r="K43" s="132" t="s">
        <v>45</v>
      </c>
      <c r="L43" s="153" t="s">
        <v>147</v>
      </c>
      <c r="M43" s="150" t="s">
        <v>144</v>
      </c>
      <c r="N43" s="152" t="s">
        <v>145</v>
      </c>
    </row>
    <row r="44" spans="2:14" x14ac:dyDescent="0.25">
      <c r="B44">
        <v>1</v>
      </c>
    </row>
    <row r="45" spans="2:14" x14ac:dyDescent="0.25">
      <c r="B45">
        <v>2</v>
      </c>
    </row>
    <row r="46" spans="2:14" x14ac:dyDescent="0.25">
      <c r="B46">
        <v>3</v>
      </c>
    </row>
    <row r="47" spans="2:14" x14ac:dyDescent="0.25">
      <c r="B47">
        <v>4</v>
      </c>
    </row>
    <row r="48" spans="2:14" x14ac:dyDescent="0.25">
      <c r="B48">
        <v>5</v>
      </c>
    </row>
    <row r="49" spans="2:12" x14ac:dyDescent="0.25">
      <c r="B49">
        <v>6</v>
      </c>
    </row>
    <row r="51" spans="2:12" x14ac:dyDescent="0.25">
      <c r="C51" t="s">
        <v>148</v>
      </c>
    </row>
    <row r="52" spans="2:12" x14ac:dyDescent="0.25">
      <c r="C52" s="146" t="s">
        <v>47</v>
      </c>
      <c r="D52" s="146" t="s">
        <v>48</v>
      </c>
      <c r="E52" s="146" t="s">
        <v>127</v>
      </c>
      <c r="F52" s="146" t="s">
        <v>126</v>
      </c>
      <c r="G52" s="146" t="s">
        <v>122</v>
      </c>
      <c r="H52" s="146" t="s">
        <v>123</v>
      </c>
      <c r="I52" s="146" t="s">
        <v>124</v>
      </c>
      <c r="J52" s="146" t="s">
        <v>125</v>
      </c>
      <c r="K52" s="146" t="s">
        <v>45</v>
      </c>
    </row>
    <row r="53" spans="2:12" x14ac:dyDescent="0.25">
      <c r="C53" t="str">
        <f>IF('LISTE ENGAGES'!D11="","",'LISTE ENGAGES'!D11)</f>
        <v>T</v>
      </c>
      <c r="D53" t="str">
        <f>IF('LISTE ENGAGES'!E11="","",'LISTE ENGAGES'!E11)</f>
        <v/>
      </c>
      <c r="E53" t="str">
        <f>IF('LISTE ENGAGES'!F11="","",'LISTE ENGAGES'!F11)</f>
        <v/>
      </c>
      <c r="F53" t="str">
        <f>IF('LISTE ENGAGES'!G11="","",'LISTE ENGAGES'!G11)</f>
        <v/>
      </c>
      <c r="G53">
        <f>IF('LISTE ENGAGES'!H11="","",'LISTE ENGAGES'!H11)</f>
        <v>1</v>
      </c>
      <c r="H53" t="str">
        <f>IF('LISTE ENGAGES'!I11="","",'LISTE ENGAGES'!I11)</f>
        <v/>
      </c>
      <c r="I53" t="str">
        <f>IF('LISTE ENGAGES'!J11="","",'LISTE ENGAGES'!J11)</f>
        <v/>
      </c>
      <c r="J53" t="str">
        <f>IF('LISTE ENGAGES'!K11="","",'LISTE ENGAGES'!K11)</f>
        <v/>
      </c>
      <c r="K53" s="147"/>
    </row>
    <row r="54" spans="2:12" x14ac:dyDescent="0.25">
      <c r="C54" t="str">
        <f>IF('LISTE ENGAGES'!D12="","",'LISTE ENGAGES'!D12)</f>
        <v>T</v>
      </c>
      <c r="D54" t="str">
        <f>IF('LISTE ENGAGES'!E12="","",'LISTE ENGAGES'!E12)</f>
        <v/>
      </c>
      <c r="E54" t="str">
        <f>IF('LISTE ENGAGES'!F12="","",'LISTE ENGAGES'!F12)</f>
        <v/>
      </c>
      <c r="F54" t="str">
        <f>IF('LISTE ENGAGES'!G12="","",'LISTE ENGAGES'!G12)</f>
        <v/>
      </c>
      <c r="G54">
        <f>IF('LISTE ENGAGES'!H12="","",'LISTE ENGAGES'!H12)</f>
        <v>2</v>
      </c>
      <c r="H54" t="str">
        <f>IF('LISTE ENGAGES'!I12="","",'LISTE ENGAGES'!I12)</f>
        <v/>
      </c>
      <c r="I54" t="str">
        <f>IF('LISTE ENGAGES'!J12="","",'LISTE ENGAGES'!J12)</f>
        <v/>
      </c>
      <c r="J54" t="str">
        <f>IF('LISTE ENGAGES'!K12="","",'LISTE ENGAGES'!K12)</f>
        <v/>
      </c>
      <c r="K54" s="147"/>
      <c r="L54" s="147"/>
    </row>
    <row r="55" spans="2:12" x14ac:dyDescent="0.25">
      <c r="C55" t="str">
        <f>IF('LISTE ENGAGES'!D13="","",'LISTE ENGAGES'!D13)</f>
        <v>T</v>
      </c>
      <c r="D55" t="str">
        <f>IF('LISTE ENGAGES'!E13="","",'LISTE ENGAGES'!E13)</f>
        <v/>
      </c>
      <c r="E55" t="str">
        <f>IF('LISTE ENGAGES'!F13="","",'LISTE ENGAGES'!F13)</f>
        <v/>
      </c>
      <c r="F55" t="str">
        <f>IF('LISTE ENGAGES'!G13="","",'LISTE ENGAGES'!G13)</f>
        <v/>
      </c>
      <c r="G55">
        <f>IF('LISTE ENGAGES'!H13="","",'LISTE ENGAGES'!H13)</f>
        <v>3</v>
      </c>
      <c r="H55" t="str">
        <f>IF('LISTE ENGAGES'!I13="","",'LISTE ENGAGES'!I13)</f>
        <v/>
      </c>
      <c r="I55" t="str">
        <f>IF('LISTE ENGAGES'!J13="","",'LISTE ENGAGES'!J13)</f>
        <v/>
      </c>
      <c r="J55" t="str">
        <f>IF('LISTE ENGAGES'!K13="","",'LISTE ENGAGES'!K13)</f>
        <v/>
      </c>
      <c r="K55" s="147"/>
      <c r="L55" s="147"/>
    </row>
    <row r="56" spans="2:12" x14ac:dyDescent="0.25">
      <c r="C56" t="str">
        <f>IF('LISTE ENGAGES'!D14="","",'LISTE ENGAGES'!D14)</f>
        <v>T</v>
      </c>
      <c r="D56" t="str">
        <f>IF('LISTE ENGAGES'!E14="","",'LISTE ENGAGES'!E14)</f>
        <v/>
      </c>
      <c r="E56" t="str">
        <f>IF('LISTE ENGAGES'!F14="","",'LISTE ENGAGES'!F14)</f>
        <v/>
      </c>
      <c r="F56" t="str">
        <f>IF('LISTE ENGAGES'!G14="","",'LISTE ENGAGES'!G14)</f>
        <v/>
      </c>
      <c r="G56">
        <f>IF('LISTE ENGAGES'!H14="","",'LISTE ENGAGES'!H14)</f>
        <v>4</v>
      </c>
      <c r="H56" t="str">
        <f>IF('LISTE ENGAGES'!I14="","",'LISTE ENGAGES'!I14)</f>
        <v/>
      </c>
      <c r="I56" t="str">
        <f>IF('LISTE ENGAGES'!J14="","",'LISTE ENGAGES'!J14)</f>
        <v/>
      </c>
      <c r="J56" t="str">
        <f>IF('LISTE ENGAGES'!K14="","",'LISTE ENGAGES'!K14)</f>
        <v/>
      </c>
      <c r="K56" s="147"/>
      <c r="L56" s="147"/>
    </row>
    <row r="57" spans="2:12" x14ac:dyDescent="0.25">
      <c r="C57" t="str">
        <f>IF('LISTE ENGAGES'!D15="","",'LISTE ENGAGES'!D15)</f>
        <v>T</v>
      </c>
      <c r="D57" t="str">
        <f>IF('LISTE ENGAGES'!E15="","",'LISTE ENGAGES'!E15)</f>
        <v/>
      </c>
      <c r="E57" t="str">
        <f>IF('LISTE ENGAGES'!F15="","",'LISTE ENGAGES'!F15)</f>
        <v/>
      </c>
      <c r="F57" t="str">
        <f>IF('LISTE ENGAGES'!G15="","",'LISTE ENGAGES'!G15)</f>
        <v/>
      </c>
      <c r="G57">
        <f>IF('LISTE ENGAGES'!H15="","",'LISTE ENGAGES'!H15)</f>
        <v>5</v>
      </c>
      <c r="H57" t="str">
        <f>IF('LISTE ENGAGES'!I15="","",'LISTE ENGAGES'!I15)</f>
        <v/>
      </c>
      <c r="I57" t="str">
        <f>IF('LISTE ENGAGES'!J15="","",'LISTE ENGAGES'!J15)</f>
        <v/>
      </c>
      <c r="J57" t="str">
        <f>IF('LISTE ENGAGES'!K15="","",'LISTE ENGAGES'!K15)</f>
        <v/>
      </c>
      <c r="K57" s="147"/>
      <c r="L57" s="147"/>
    </row>
    <row r="58" spans="2:12" x14ac:dyDescent="0.25">
      <c r="C58" t="str">
        <f>IF('LISTE ENGAGES'!D16="","",'LISTE ENGAGES'!D16)</f>
        <v>T</v>
      </c>
      <c r="D58" t="str">
        <f>IF('LISTE ENGAGES'!E16="","",'LISTE ENGAGES'!E16)</f>
        <v/>
      </c>
      <c r="E58" t="str">
        <f>IF('LISTE ENGAGES'!F16="","",'LISTE ENGAGES'!F16)</f>
        <v/>
      </c>
      <c r="F58" t="str">
        <f>IF('LISTE ENGAGES'!G16="","",'LISTE ENGAGES'!G16)</f>
        <v/>
      </c>
      <c r="G58">
        <f>IF('LISTE ENGAGES'!H16="","",'LISTE ENGAGES'!H16)</f>
        <v>6</v>
      </c>
      <c r="H58" t="str">
        <f>IF('LISTE ENGAGES'!I16="","",'LISTE ENGAGES'!I16)</f>
        <v/>
      </c>
      <c r="I58" t="str">
        <f>IF('LISTE ENGAGES'!J16="","",'LISTE ENGAGES'!J16)</f>
        <v/>
      </c>
      <c r="J58" t="str">
        <f>IF('LISTE ENGAGES'!K16="","",'LISTE ENGAGES'!K16)</f>
        <v/>
      </c>
      <c r="K58" s="147"/>
      <c r="L58" s="147"/>
    </row>
    <row r="59" spans="2:12" x14ac:dyDescent="0.25">
      <c r="C59" t="str">
        <f>IF('LISTE ENGAGES'!D17="","",'LISTE ENGAGES'!D17)</f>
        <v>T</v>
      </c>
      <c r="D59" t="str">
        <f>IF('LISTE ENGAGES'!E17="","",'LISTE ENGAGES'!E17)</f>
        <v/>
      </c>
      <c r="E59" t="str">
        <f>IF('LISTE ENGAGES'!F17="","",'LISTE ENGAGES'!F17)</f>
        <v/>
      </c>
      <c r="F59" t="str">
        <f>IF('LISTE ENGAGES'!G17="","",'LISTE ENGAGES'!G17)</f>
        <v/>
      </c>
      <c r="G59">
        <f>IF('LISTE ENGAGES'!H17="","",'LISTE ENGAGES'!H17)</f>
        <v>7</v>
      </c>
      <c r="H59" t="str">
        <f>IF('LISTE ENGAGES'!I17="","",'LISTE ENGAGES'!I17)</f>
        <v/>
      </c>
      <c r="I59" t="str">
        <f>IF('LISTE ENGAGES'!J17="","",'LISTE ENGAGES'!J17)</f>
        <v/>
      </c>
      <c r="J59" t="str">
        <f>IF('LISTE ENGAGES'!K17="","",'LISTE ENGAGES'!K17)</f>
        <v/>
      </c>
      <c r="K59" s="147"/>
      <c r="L59" s="147"/>
    </row>
    <row r="60" spans="2:12" x14ac:dyDescent="0.25">
      <c r="C60" t="str">
        <f>IF('LISTE ENGAGES'!D18="","",'LISTE ENGAGES'!D18)</f>
        <v>T</v>
      </c>
      <c r="D60" t="str">
        <f>IF('LISTE ENGAGES'!E18="","",'LISTE ENGAGES'!E18)</f>
        <v/>
      </c>
      <c r="E60" t="str">
        <f>IF('LISTE ENGAGES'!F18="","",'LISTE ENGAGES'!F18)</f>
        <v/>
      </c>
      <c r="F60" t="str">
        <f>IF('LISTE ENGAGES'!G18="","",'LISTE ENGAGES'!G18)</f>
        <v/>
      </c>
      <c r="G60">
        <f>IF('LISTE ENGAGES'!H18="","",'LISTE ENGAGES'!H18)</f>
        <v>8</v>
      </c>
      <c r="H60" t="str">
        <f>IF('LISTE ENGAGES'!I18="","",'LISTE ENGAGES'!I18)</f>
        <v/>
      </c>
      <c r="I60" t="str">
        <f>IF('LISTE ENGAGES'!J18="","",'LISTE ENGAGES'!J18)</f>
        <v/>
      </c>
      <c r="J60" t="str">
        <f>IF('LISTE ENGAGES'!K18="","",'LISTE ENGAGES'!K18)</f>
        <v/>
      </c>
      <c r="K60" s="147"/>
      <c r="L60" s="147"/>
    </row>
    <row r="61" spans="2:12" x14ac:dyDescent="0.25">
      <c r="C61" t="str">
        <f>IF('LISTE ENGAGES'!D19="","",'LISTE ENGAGES'!D19)</f>
        <v>T</v>
      </c>
      <c r="D61" t="str">
        <f>IF('LISTE ENGAGES'!E19="","",'LISTE ENGAGES'!E19)</f>
        <v/>
      </c>
      <c r="E61" t="str">
        <f>IF('LISTE ENGAGES'!F19="","",'LISTE ENGAGES'!F19)</f>
        <v/>
      </c>
      <c r="F61" t="str">
        <f>IF('LISTE ENGAGES'!G19="","",'LISTE ENGAGES'!G19)</f>
        <v/>
      </c>
      <c r="G61">
        <f>IF('LISTE ENGAGES'!H19="","",'LISTE ENGAGES'!H19)</f>
        <v>9</v>
      </c>
      <c r="H61" t="str">
        <f>IF('LISTE ENGAGES'!I19="","",'LISTE ENGAGES'!I19)</f>
        <v/>
      </c>
      <c r="I61" t="str">
        <f>IF('LISTE ENGAGES'!J19="","",'LISTE ENGAGES'!J19)</f>
        <v/>
      </c>
      <c r="J61" t="str">
        <f>IF('LISTE ENGAGES'!K19="","",'LISTE ENGAGES'!K19)</f>
        <v/>
      </c>
      <c r="K61" s="147"/>
      <c r="L61" s="147"/>
    </row>
    <row r="62" spans="2:12" x14ac:dyDescent="0.25">
      <c r="C62" t="str">
        <f>IF('LISTE ENGAGES'!D20="","",'LISTE ENGAGES'!D20)</f>
        <v>T</v>
      </c>
      <c r="D62" t="str">
        <f>IF('LISTE ENGAGES'!E20="","",'LISTE ENGAGES'!E20)</f>
        <v/>
      </c>
      <c r="E62" t="str">
        <f>IF('LISTE ENGAGES'!F20="","",'LISTE ENGAGES'!F20)</f>
        <v/>
      </c>
      <c r="F62" t="str">
        <f>IF('LISTE ENGAGES'!G20="","",'LISTE ENGAGES'!G20)</f>
        <v/>
      </c>
      <c r="G62">
        <f>IF('LISTE ENGAGES'!H20="","",'LISTE ENGAGES'!H20)</f>
        <v>10</v>
      </c>
      <c r="H62" t="str">
        <f>IF('LISTE ENGAGES'!I20="","",'LISTE ENGAGES'!I20)</f>
        <v/>
      </c>
      <c r="I62" t="str">
        <f>IF('LISTE ENGAGES'!J20="","",'LISTE ENGAGES'!J20)</f>
        <v/>
      </c>
      <c r="J62" t="str">
        <f>IF('LISTE ENGAGES'!K20="","",'LISTE ENGAGES'!K20)</f>
        <v/>
      </c>
      <c r="K62" s="147"/>
      <c r="L62" s="147"/>
    </row>
    <row r="63" spans="2:12" x14ac:dyDescent="0.25">
      <c r="C63" t="str">
        <f>IF('LISTE ENGAGES'!D21="","",'LISTE ENGAGES'!D21)</f>
        <v>T</v>
      </c>
      <c r="D63" t="str">
        <f>IF('LISTE ENGAGES'!E21="","",'LISTE ENGAGES'!E21)</f>
        <v/>
      </c>
      <c r="E63" t="str">
        <f>IF('LISTE ENGAGES'!F21="","",'LISTE ENGAGES'!F21)</f>
        <v/>
      </c>
      <c r="F63" t="str">
        <f>IF('LISTE ENGAGES'!G21="","",'LISTE ENGAGES'!G21)</f>
        <v/>
      </c>
      <c r="G63">
        <f>IF('LISTE ENGAGES'!H21="","",'LISTE ENGAGES'!H21)</f>
        <v>11</v>
      </c>
      <c r="H63" t="str">
        <f>IF('LISTE ENGAGES'!I21="","",'LISTE ENGAGES'!I21)</f>
        <v/>
      </c>
      <c r="I63" t="str">
        <f>IF('LISTE ENGAGES'!J21="","",'LISTE ENGAGES'!J21)</f>
        <v/>
      </c>
      <c r="J63" t="str">
        <f>IF('LISTE ENGAGES'!K21="","",'LISTE ENGAGES'!K21)</f>
        <v/>
      </c>
      <c r="K63" s="147"/>
      <c r="L63" s="147"/>
    </row>
    <row r="64" spans="2:12" x14ac:dyDescent="0.25">
      <c r="C64" t="str">
        <f>IF('LISTE ENGAGES'!D22="","",'LISTE ENGAGES'!D22)</f>
        <v>T</v>
      </c>
      <c r="D64" t="str">
        <f>IF('LISTE ENGAGES'!E22="","",'LISTE ENGAGES'!E22)</f>
        <v/>
      </c>
      <c r="E64" t="str">
        <f>IF('LISTE ENGAGES'!F22="","",'LISTE ENGAGES'!F22)</f>
        <v/>
      </c>
      <c r="F64" t="str">
        <f>IF('LISTE ENGAGES'!G22="","",'LISTE ENGAGES'!G22)</f>
        <v/>
      </c>
      <c r="G64">
        <f>IF('LISTE ENGAGES'!H22="","",'LISTE ENGAGES'!H22)</f>
        <v>12</v>
      </c>
      <c r="H64" t="str">
        <f>IF('LISTE ENGAGES'!I22="","",'LISTE ENGAGES'!I22)</f>
        <v/>
      </c>
      <c r="I64" t="str">
        <f>IF('LISTE ENGAGES'!J22="","",'LISTE ENGAGES'!J22)</f>
        <v/>
      </c>
      <c r="J64" t="str">
        <f>IF('LISTE ENGAGES'!K22="","",'LISTE ENGAGES'!K22)</f>
        <v/>
      </c>
      <c r="K64" s="147"/>
      <c r="L64" s="147"/>
    </row>
    <row r="65" spans="3:12" x14ac:dyDescent="0.25">
      <c r="C65" t="str">
        <f>IF('LISTE ENGAGES'!D23="","",'LISTE ENGAGES'!D23)</f>
        <v>T</v>
      </c>
      <c r="D65" t="str">
        <f>IF('LISTE ENGAGES'!E23="","",'LISTE ENGAGES'!E23)</f>
        <v/>
      </c>
      <c r="E65" t="str">
        <f>IF('LISTE ENGAGES'!F23="","",'LISTE ENGAGES'!F23)</f>
        <v/>
      </c>
      <c r="F65" t="str">
        <f>IF('LISTE ENGAGES'!G23="","",'LISTE ENGAGES'!G23)</f>
        <v/>
      </c>
      <c r="G65">
        <f>IF('LISTE ENGAGES'!H23="","",'LISTE ENGAGES'!H23)</f>
        <v>13</v>
      </c>
      <c r="H65" t="str">
        <f>IF('LISTE ENGAGES'!I23="","",'LISTE ENGAGES'!I23)</f>
        <v/>
      </c>
      <c r="I65" t="str">
        <f>IF('LISTE ENGAGES'!J23="","",'LISTE ENGAGES'!J23)</f>
        <v/>
      </c>
      <c r="J65" t="str">
        <f>IF('LISTE ENGAGES'!K23="","",'LISTE ENGAGES'!K23)</f>
        <v/>
      </c>
      <c r="K65" s="147"/>
      <c r="L65" s="147"/>
    </row>
    <row r="66" spans="3:12" x14ac:dyDescent="0.25">
      <c r="C66" t="str">
        <f>IF('LISTE ENGAGES'!D24="","",'LISTE ENGAGES'!D24)</f>
        <v>T</v>
      </c>
      <c r="D66" t="str">
        <f>IF('LISTE ENGAGES'!E24="","",'LISTE ENGAGES'!E24)</f>
        <v/>
      </c>
      <c r="E66" t="str">
        <f>IF('LISTE ENGAGES'!F24="","",'LISTE ENGAGES'!F24)</f>
        <v/>
      </c>
      <c r="F66" t="str">
        <f>IF('LISTE ENGAGES'!G24="","",'LISTE ENGAGES'!G24)</f>
        <v/>
      </c>
      <c r="G66">
        <f>IF('LISTE ENGAGES'!H24="","",'LISTE ENGAGES'!H24)</f>
        <v>14</v>
      </c>
      <c r="H66" t="str">
        <f>IF('LISTE ENGAGES'!I24="","",'LISTE ENGAGES'!I24)</f>
        <v/>
      </c>
      <c r="I66" t="str">
        <f>IF('LISTE ENGAGES'!J24="","",'LISTE ENGAGES'!J24)</f>
        <v/>
      </c>
      <c r="J66" t="str">
        <f>IF('LISTE ENGAGES'!K24="","",'LISTE ENGAGES'!K24)</f>
        <v/>
      </c>
      <c r="K66" s="147"/>
      <c r="L66" s="147"/>
    </row>
    <row r="67" spans="3:12" x14ac:dyDescent="0.25">
      <c r="C67" t="str">
        <f>IF('LISTE ENGAGES'!D25="","",'LISTE ENGAGES'!D25)</f>
        <v>T</v>
      </c>
      <c r="D67" t="str">
        <f>IF('LISTE ENGAGES'!E25="","",'LISTE ENGAGES'!E25)</f>
        <v/>
      </c>
      <c r="E67" t="str">
        <f>IF('LISTE ENGAGES'!F25="","",'LISTE ENGAGES'!F25)</f>
        <v/>
      </c>
      <c r="F67" t="str">
        <f>IF('LISTE ENGAGES'!G25="","",'LISTE ENGAGES'!G25)</f>
        <v/>
      </c>
      <c r="G67">
        <f>IF('LISTE ENGAGES'!H25="","",'LISTE ENGAGES'!H25)</f>
        <v>15</v>
      </c>
      <c r="H67" t="str">
        <f>IF('LISTE ENGAGES'!I25="","",'LISTE ENGAGES'!I25)</f>
        <v/>
      </c>
      <c r="I67" t="str">
        <f>IF('LISTE ENGAGES'!J25="","",'LISTE ENGAGES'!J25)</f>
        <v/>
      </c>
      <c r="J67" t="str">
        <f>IF('LISTE ENGAGES'!K25="","",'LISTE ENGAGES'!K25)</f>
        <v/>
      </c>
      <c r="K67" s="147"/>
      <c r="L67" s="147"/>
    </row>
    <row r="68" spans="3:12" x14ac:dyDescent="0.25">
      <c r="C68" t="str">
        <f>IF('LISTE ENGAGES'!D26="","",'LISTE ENGAGES'!D26)</f>
        <v>T</v>
      </c>
      <c r="D68" t="str">
        <f>IF('LISTE ENGAGES'!E26="","",'LISTE ENGAGES'!E26)</f>
        <v/>
      </c>
      <c r="E68" t="str">
        <f>IF('LISTE ENGAGES'!F26="","",'LISTE ENGAGES'!F26)</f>
        <v/>
      </c>
      <c r="F68" t="str">
        <f>IF('LISTE ENGAGES'!G26="","",'LISTE ENGAGES'!G26)</f>
        <v/>
      </c>
      <c r="G68">
        <f>IF('LISTE ENGAGES'!H26="","",'LISTE ENGAGES'!H26)</f>
        <v>16</v>
      </c>
      <c r="H68" t="str">
        <f>IF('LISTE ENGAGES'!I26="","",'LISTE ENGAGES'!I26)</f>
        <v/>
      </c>
      <c r="I68" t="str">
        <f>IF('LISTE ENGAGES'!J26="","",'LISTE ENGAGES'!J26)</f>
        <v/>
      </c>
      <c r="J68" t="str">
        <f>IF('LISTE ENGAGES'!K26="","",'LISTE ENGAGES'!K26)</f>
        <v/>
      </c>
      <c r="K68" s="147"/>
      <c r="L68" s="147"/>
    </row>
    <row r="69" spans="3:12" x14ac:dyDescent="0.25">
      <c r="C69" t="str">
        <f>IF('LISTE ENGAGES'!D27="","",'LISTE ENGAGES'!D27)</f>
        <v>T</v>
      </c>
      <c r="D69" t="str">
        <f>IF('LISTE ENGAGES'!E27="","",'LISTE ENGAGES'!E27)</f>
        <v/>
      </c>
      <c r="E69" t="str">
        <f>IF('LISTE ENGAGES'!F27="","",'LISTE ENGAGES'!F27)</f>
        <v/>
      </c>
      <c r="F69" t="str">
        <f>IF('LISTE ENGAGES'!G27="","",'LISTE ENGAGES'!G27)</f>
        <v/>
      </c>
      <c r="G69">
        <f>IF('LISTE ENGAGES'!H27="","",'LISTE ENGAGES'!H27)</f>
        <v>17</v>
      </c>
      <c r="H69" t="str">
        <f>IF('LISTE ENGAGES'!I27="","",'LISTE ENGAGES'!I27)</f>
        <v/>
      </c>
      <c r="I69" t="str">
        <f>IF('LISTE ENGAGES'!J27="","",'LISTE ENGAGES'!J27)</f>
        <v/>
      </c>
      <c r="J69" t="str">
        <f>IF('LISTE ENGAGES'!K27="","",'LISTE ENGAGES'!K27)</f>
        <v/>
      </c>
      <c r="K69" s="147"/>
      <c r="L69" s="147"/>
    </row>
    <row r="70" spans="3:12" x14ac:dyDescent="0.25">
      <c r="C70" t="str">
        <f>IF('LISTE ENGAGES'!D28="","",'LISTE ENGAGES'!D28)</f>
        <v>T</v>
      </c>
      <c r="D70" t="str">
        <f>IF('LISTE ENGAGES'!E28="","",'LISTE ENGAGES'!E28)</f>
        <v/>
      </c>
      <c r="E70" t="str">
        <f>IF('LISTE ENGAGES'!F28="","",'LISTE ENGAGES'!F28)</f>
        <v/>
      </c>
      <c r="F70" t="str">
        <f>IF('LISTE ENGAGES'!G28="","",'LISTE ENGAGES'!G28)</f>
        <v/>
      </c>
      <c r="G70">
        <f>IF('LISTE ENGAGES'!H28="","",'LISTE ENGAGES'!H28)</f>
        <v>18</v>
      </c>
      <c r="H70" t="str">
        <f>IF('LISTE ENGAGES'!I28="","",'LISTE ENGAGES'!I28)</f>
        <v/>
      </c>
      <c r="I70" t="str">
        <f>IF('LISTE ENGAGES'!J28="","",'LISTE ENGAGES'!J28)</f>
        <v/>
      </c>
      <c r="J70" t="str">
        <f>IF('LISTE ENGAGES'!K28="","",'LISTE ENGAGES'!K28)</f>
        <v/>
      </c>
      <c r="K70" s="147"/>
      <c r="L70" s="147"/>
    </row>
    <row r="71" spans="3:12" x14ac:dyDescent="0.25">
      <c r="C71" t="str">
        <f>IF('LISTE ENGAGES'!D29="","",'LISTE ENGAGES'!D29)</f>
        <v>T</v>
      </c>
      <c r="D71" t="str">
        <f>IF('LISTE ENGAGES'!E29="","",'LISTE ENGAGES'!E29)</f>
        <v/>
      </c>
      <c r="E71" t="str">
        <f>IF('LISTE ENGAGES'!F29="","",'LISTE ENGAGES'!F29)</f>
        <v/>
      </c>
      <c r="F71" t="str">
        <f>IF('LISTE ENGAGES'!G29="","",'LISTE ENGAGES'!G29)</f>
        <v/>
      </c>
      <c r="G71">
        <f>IF('LISTE ENGAGES'!H29="","",'LISTE ENGAGES'!H29)</f>
        <v>19</v>
      </c>
      <c r="H71" t="str">
        <f>IF('LISTE ENGAGES'!I29="","",'LISTE ENGAGES'!I29)</f>
        <v/>
      </c>
      <c r="I71" t="str">
        <f>IF('LISTE ENGAGES'!J29="","",'LISTE ENGAGES'!J29)</f>
        <v/>
      </c>
      <c r="J71" t="str">
        <f>IF('LISTE ENGAGES'!K29="","",'LISTE ENGAGES'!K29)</f>
        <v/>
      </c>
      <c r="K71" s="147"/>
      <c r="L71" s="147"/>
    </row>
    <row r="72" spans="3:12" x14ac:dyDescent="0.25">
      <c r="C72" t="str">
        <f>IF('LISTE ENGAGES'!D30="","",'LISTE ENGAGES'!D30)</f>
        <v>T</v>
      </c>
      <c r="D72" t="str">
        <f>IF('LISTE ENGAGES'!E30="","",'LISTE ENGAGES'!E30)</f>
        <v/>
      </c>
      <c r="E72" t="str">
        <f>IF('LISTE ENGAGES'!F30="","",'LISTE ENGAGES'!F30)</f>
        <v/>
      </c>
      <c r="F72" t="str">
        <f>IF('LISTE ENGAGES'!G30="","",'LISTE ENGAGES'!G30)</f>
        <v/>
      </c>
      <c r="G72">
        <f>IF('LISTE ENGAGES'!H30="","",'LISTE ENGAGES'!H30)</f>
        <v>20</v>
      </c>
      <c r="H72" t="str">
        <f>IF('LISTE ENGAGES'!I30="","",'LISTE ENGAGES'!I30)</f>
        <v/>
      </c>
      <c r="I72" t="str">
        <f>IF('LISTE ENGAGES'!J30="","",'LISTE ENGAGES'!J30)</f>
        <v/>
      </c>
      <c r="J72" t="str">
        <f>IF('LISTE ENGAGES'!K30="","",'LISTE ENGAGES'!K30)</f>
        <v/>
      </c>
      <c r="K72" s="147"/>
      <c r="L72" s="147"/>
    </row>
    <row r="77" spans="3:12" x14ac:dyDescent="0.25">
      <c r="C77" s="310" t="s">
        <v>153</v>
      </c>
      <c r="D77" s="310"/>
      <c r="E77" s="310"/>
      <c r="F77" s="310"/>
      <c r="G77" s="310"/>
      <c r="H77" s="310"/>
      <c r="I77" s="310"/>
      <c r="J77" s="310"/>
      <c r="K77" s="310"/>
    </row>
    <row r="78" spans="3:12" x14ac:dyDescent="0.25">
      <c r="C78" s="310"/>
      <c r="D78" s="310"/>
      <c r="E78" s="310"/>
      <c r="F78" s="310"/>
      <c r="G78" s="310"/>
      <c r="H78" s="310"/>
      <c r="I78" s="310"/>
      <c r="J78" s="310"/>
      <c r="K78" s="310"/>
    </row>
    <row r="79" spans="3:12" x14ac:dyDescent="0.25">
      <c r="C79" s="310"/>
      <c r="D79" s="310"/>
      <c r="E79" s="310"/>
      <c r="F79" s="310"/>
      <c r="G79" s="310"/>
      <c r="H79" s="310"/>
      <c r="I79" s="310"/>
      <c r="J79" s="310"/>
      <c r="K79" s="310"/>
    </row>
    <row r="80" spans="3:12" x14ac:dyDescent="0.25">
      <c r="C80" s="310"/>
      <c r="D80" s="310"/>
      <c r="E80" s="310"/>
      <c r="F80" s="310"/>
      <c r="G80" s="310"/>
      <c r="H80" s="310"/>
      <c r="I80" s="310"/>
      <c r="J80" s="310"/>
      <c r="K80" s="310"/>
    </row>
    <row r="81" spans="3:11" x14ac:dyDescent="0.25">
      <c r="C81" s="310"/>
      <c r="D81" s="310"/>
      <c r="E81" s="310"/>
      <c r="F81" s="310"/>
      <c r="G81" s="310"/>
      <c r="H81" s="310"/>
      <c r="I81" s="310"/>
      <c r="J81" s="310"/>
      <c r="K81" s="310"/>
    </row>
    <row r="82" spans="3:11" x14ac:dyDescent="0.25">
      <c r="C82" s="310"/>
      <c r="D82" s="310"/>
      <c r="E82" s="310"/>
      <c r="F82" s="310"/>
      <c r="G82" s="310"/>
      <c r="H82" s="310"/>
      <c r="I82" s="310"/>
      <c r="J82" s="310"/>
      <c r="K82" s="310"/>
    </row>
    <row r="83" spans="3:11" x14ac:dyDescent="0.25">
      <c r="C83" s="310"/>
      <c r="D83" s="310"/>
      <c r="E83" s="310"/>
      <c r="F83" s="310"/>
      <c r="G83" s="310"/>
      <c r="H83" s="310"/>
      <c r="I83" s="310"/>
      <c r="J83" s="310"/>
      <c r="K83" s="310"/>
    </row>
    <row r="86" spans="3:11" x14ac:dyDescent="0.25">
      <c r="C86" s="310" t="s">
        <v>154</v>
      </c>
      <c r="D86" s="310"/>
      <c r="E86" s="310"/>
      <c r="F86" s="310"/>
      <c r="G86" s="310"/>
      <c r="H86" s="310"/>
      <c r="I86" s="310"/>
      <c r="J86" s="310"/>
      <c r="K86" s="310"/>
    </row>
    <row r="87" spans="3:11" x14ac:dyDescent="0.25">
      <c r="C87" s="310"/>
      <c r="D87" s="310"/>
      <c r="E87" s="310"/>
      <c r="F87" s="310"/>
      <c r="G87" s="310"/>
      <c r="H87" s="310"/>
      <c r="I87" s="310"/>
      <c r="J87" s="310"/>
      <c r="K87" s="310"/>
    </row>
    <row r="88" spans="3:11" x14ac:dyDescent="0.25">
      <c r="C88" s="310"/>
      <c r="D88" s="310"/>
      <c r="E88" s="310"/>
      <c r="F88" s="310"/>
      <c r="G88" s="310"/>
      <c r="H88" s="310"/>
      <c r="I88" s="310"/>
      <c r="J88" s="310"/>
      <c r="K88" s="310"/>
    </row>
    <row r="89" spans="3:11" x14ac:dyDescent="0.25">
      <c r="C89" s="310"/>
      <c r="D89" s="310"/>
      <c r="E89" s="310"/>
      <c r="F89" s="310"/>
      <c r="G89" s="310"/>
      <c r="H89" s="310"/>
      <c r="I89" s="310"/>
      <c r="J89" s="310"/>
      <c r="K89" s="310"/>
    </row>
    <row r="90" spans="3:11" x14ac:dyDescent="0.25">
      <c r="C90" s="310"/>
      <c r="D90" s="310"/>
      <c r="E90" s="310"/>
      <c r="F90" s="310"/>
      <c r="G90" s="310"/>
      <c r="H90" s="310"/>
      <c r="I90" s="310"/>
      <c r="J90" s="310"/>
      <c r="K90" s="310"/>
    </row>
    <row r="91" spans="3:11" x14ac:dyDescent="0.25">
      <c r="C91" s="310"/>
      <c r="D91" s="310"/>
      <c r="E91" s="310"/>
      <c r="F91" s="310"/>
      <c r="G91" s="310"/>
      <c r="H91" s="310"/>
      <c r="I91" s="310"/>
      <c r="J91" s="310"/>
      <c r="K91" s="310"/>
    </row>
    <row r="92" spans="3:11" x14ac:dyDescent="0.25">
      <c r="C92" s="310"/>
      <c r="D92" s="310"/>
      <c r="E92" s="310"/>
      <c r="F92" s="310"/>
      <c r="G92" s="310"/>
      <c r="H92" s="310"/>
      <c r="I92" s="310"/>
      <c r="J92" s="310"/>
      <c r="K92" s="310"/>
    </row>
  </sheetData>
  <mergeCells count="23">
    <mergeCell ref="C86:K92"/>
    <mergeCell ref="E14:G14"/>
    <mergeCell ref="E15:G15"/>
    <mergeCell ref="E16:G16"/>
    <mergeCell ref="E17:G17"/>
    <mergeCell ref="C15:D15"/>
    <mergeCell ref="C16:D16"/>
    <mergeCell ref="C17:D17"/>
    <mergeCell ref="C18:D18"/>
    <mergeCell ref="C19:D19"/>
    <mergeCell ref="E18:G18"/>
    <mergeCell ref="E19:G19"/>
    <mergeCell ref="C3:D3"/>
    <mergeCell ref="C4:D4"/>
    <mergeCell ref="C5:D5"/>
    <mergeCell ref="C6:D6"/>
    <mergeCell ref="C77:K83"/>
    <mergeCell ref="I8:J8"/>
    <mergeCell ref="I9:J9"/>
    <mergeCell ref="E3:K3"/>
    <mergeCell ref="E4:F4"/>
    <mergeCell ref="E5:F5"/>
    <mergeCell ref="E6:F6"/>
  </mergeCells>
  <dataValidations count="1">
    <dataValidation type="list" allowBlank="1" showInputMessage="1" showErrorMessage="1" sqref="K53:K72 L54:L72">
      <formula1>RANG</formula1>
    </dataValidation>
  </dataValidations>
  <pageMargins left="0.7" right="0.7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1" r:id="rId4" name="Button 11">
              <controlPr defaultSize="0" print="0" autoFill="0" autoPict="0" macro="[0]!ORDO">
                <anchor moveWithCells="1" sizeWithCells="1">
                  <from>
                    <xdr:col>12</xdr:col>
                    <xdr:colOff>28575</xdr:colOff>
                    <xdr:row>52</xdr:row>
                    <xdr:rowOff>19050</xdr:rowOff>
                  </from>
                  <to>
                    <xdr:col>13</xdr:col>
                    <xdr:colOff>1000125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W30"/>
  <sheetViews>
    <sheetView topLeftCell="B1" workbookViewId="0">
      <selection activeCell="I15" sqref="I15"/>
    </sheetView>
  </sheetViews>
  <sheetFormatPr baseColWidth="10" defaultRowHeight="24.75" customHeight="1" x14ac:dyDescent="0.2"/>
  <cols>
    <col min="1" max="1" width="11.42578125" style="38"/>
    <col min="2" max="2" width="2.7109375" style="38" bestFit="1" customWidth="1"/>
    <col min="3" max="3" width="3" style="38" customWidth="1"/>
    <col min="4" max="4" width="29" style="38" customWidth="1"/>
    <col min="5" max="5" width="20.7109375" style="38" customWidth="1"/>
    <col min="6" max="6" width="9.28515625" style="38" customWidth="1"/>
    <col min="7" max="8" width="29" style="38" customWidth="1"/>
    <col min="9" max="9" width="17.28515625" style="38" customWidth="1"/>
    <col min="10" max="10" width="9.28515625" style="38" customWidth="1"/>
    <col min="11" max="11" width="29" style="38" customWidth="1"/>
    <col min="12" max="12" width="8.85546875" style="38" bestFit="1" customWidth="1"/>
    <col min="13" max="17" width="3.28515625" style="38" customWidth="1"/>
    <col min="18" max="20" width="11.42578125" style="38"/>
    <col min="21" max="21" width="22.140625" style="38" bestFit="1" customWidth="1"/>
    <col min="22" max="22" width="27.42578125" style="38" bestFit="1" customWidth="1"/>
    <col min="23" max="260" width="11.42578125" style="38"/>
    <col min="261" max="261" width="2.7109375" style="38" bestFit="1" customWidth="1"/>
    <col min="262" max="262" width="3" style="38" customWidth="1"/>
    <col min="263" max="263" width="18.7109375" style="38" bestFit="1" customWidth="1"/>
    <col min="264" max="264" width="21.5703125" style="38" bestFit="1" customWidth="1"/>
    <col min="265" max="265" width="5.28515625" style="38" bestFit="1" customWidth="1"/>
    <col min="266" max="266" width="3.28515625" style="38" customWidth="1"/>
    <col min="267" max="268" width="13.5703125" style="38" customWidth="1"/>
    <col min="269" max="516" width="11.42578125" style="38"/>
    <col min="517" max="517" width="2.7109375" style="38" bestFit="1" customWidth="1"/>
    <col min="518" max="518" width="3" style="38" customWidth="1"/>
    <col min="519" max="519" width="18.7109375" style="38" bestFit="1" customWidth="1"/>
    <col min="520" max="520" width="21.5703125" style="38" bestFit="1" customWidth="1"/>
    <col min="521" max="521" width="5.28515625" style="38" bestFit="1" customWidth="1"/>
    <col min="522" max="522" width="3.28515625" style="38" customWidth="1"/>
    <col min="523" max="524" width="13.5703125" style="38" customWidth="1"/>
    <col min="525" max="772" width="11.42578125" style="38"/>
    <col min="773" max="773" width="2.7109375" style="38" bestFit="1" customWidth="1"/>
    <col min="774" max="774" width="3" style="38" customWidth="1"/>
    <col min="775" max="775" width="18.7109375" style="38" bestFit="1" customWidth="1"/>
    <col min="776" max="776" width="21.5703125" style="38" bestFit="1" customWidth="1"/>
    <col min="777" max="777" width="5.28515625" style="38" bestFit="1" customWidth="1"/>
    <col min="778" max="778" width="3.28515625" style="38" customWidth="1"/>
    <col min="779" max="780" width="13.5703125" style="38" customWidth="1"/>
    <col min="781" max="1028" width="11.42578125" style="38"/>
    <col min="1029" max="1029" width="2.7109375" style="38" bestFit="1" customWidth="1"/>
    <col min="1030" max="1030" width="3" style="38" customWidth="1"/>
    <col min="1031" max="1031" width="18.7109375" style="38" bestFit="1" customWidth="1"/>
    <col min="1032" max="1032" width="21.5703125" style="38" bestFit="1" customWidth="1"/>
    <col min="1033" max="1033" width="5.28515625" style="38" bestFit="1" customWidth="1"/>
    <col min="1034" max="1034" width="3.28515625" style="38" customWidth="1"/>
    <col min="1035" max="1036" width="13.5703125" style="38" customWidth="1"/>
    <col min="1037" max="1284" width="11.42578125" style="38"/>
    <col min="1285" max="1285" width="2.7109375" style="38" bestFit="1" customWidth="1"/>
    <col min="1286" max="1286" width="3" style="38" customWidth="1"/>
    <col min="1287" max="1287" width="18.7109375" style="38" bestFit="1" customWidth="1"/>
    <col min="1288" max="1288" width="21.5703125" style="38" bestFit="1" customWidth="1"/>
    <col min="1289" max="1289" width="5.28515625" style="38" bestFit="1" customWidth="1"/>
    <col min="1290" max="1290" width="3.28515625" style="38" customWidth="1"/>
    <col min="1291" max="1292" width="13.5703125" style="38" customWidth="1"/>
    <col min="1293" max="1540" width="11.42578125" style="38"/>
    <col min="1541" max="1541" width="2.7109375" style="38" bestFit="1" customWidth="1"/>
    <col min="1542" max="1542" width="3" style="38" customWidth="1"/>
    <col min="1543" max="1543" width="18.7109375" style="38" bestFit="1" customWidth="1"/>
    <col min="1544" max="1544" width="21.5703125" style="38" bestFit="1" customWidth="1"/>
    <col min="1545" max="1545" width="5.28515625" style="38" bestFit="1" customWidth="1"/>
    <col min="1546" max="1546" width="3.28515625" style="38" customWidth="1"/>
    <col min="1547" max="1548" width="13.5703125" style="38" customWidth="1"/>
    <col min="1549" max="1796" width="11.42578125" style="38"/>
    <col min="1797" max="1797" width="2.7109375" style="38" bestFit="1" customWidth="1"/>
    <col min="1798" max="1798" width="3" style="38" customWidth="1"/>
    <col min="1799" max="1799" width="18.7109375" style="38" bestFit="1" customWidth="1"/>
    <col min="1800" max="1800" width="21.5703125" style="38" bestFit="1" customWidth="1"/>
    <col min="1801" max="1801" width="5.28515625" style="38" bestFit="1" customWidth="1"/>
    <col min="1802" max="1802" width="3.28515625" style="38" customWidth="1"/>
    <col min="1803" max="1804" width="13.5703125" style="38" customWidth="1"/>
    <col min="1805" max="2052" width="11.42578125" style="38"/>
    <col min="2053" max="2053" width="2.7109375" style="38" bestFit="1" customWidth="1"/>
    <col min="2054" max="2054" width="3" style="38" customWidth="1"/>
    <col min="2055" max="2055" width="18.7109375" style="38" bestFit="1" customWidth="1"/>
    <col min="2056" max="2056" width="21.5703125" style="38" bestFit="1" customWidth="1"/>
    <col min="2057" max="2057" width="5.28515625" style="38" bestFit="1" customWidth="1"/>
    <col min="2058" max="2058" width="3.28515625" style="38" customWidth="1"/>
    <col min="2059" max="2060" width="13.5703125" style="38" customWidth="1"/>
    <col min="2061" max="2308" width="11.42578125" style="38"/>
    <col min="2309" max="2309" width="2.7109375" style="38" bestFit="1" customWidth="1"/>
    <col min="2310" max="2310" width="3" style="38" customWidth="1"/>
    <col min="2311" max="2311" width="18.7109375" style="38" bestFit="1" customWidth="1"/>
    <col min="2312" max="2312" width="21.5703125" style="38" bestFit="1" customWidth="1"/>
    <col min="2313" max="2313" width="5.28515625" style="38" bestFit="1" customWidth="1"/>
    <col min="2314" max="2314" width="3.28515625" style="38" customWidth="1"/>
    <col min="2315" max="2316" width="13.5703125" style="38" customWidth="1"/>
    <col min="2317" max="2564" width="11.42578125" style="38"/>
    <col min="2565" max="2565" width="2.7109375" style="38" bestFit="1" customWidth="1"/>
    <col min="2566" max="2566" width="3" style="38" customWidth="1"/>
    <col min="2567" max="2567" width="18.7109375" style="38" bestFit="1" customWidth="1"/>
    <col min="2568" max="2568" width="21.5703125" style="38" bestFit="1" customWidth="1"/>
    <col min="2569" max="2569" width="5.28515625" style="38" bestFit="1" customWidth="1"/>
    <col min="2570" max="2570" width="3.28515625" style="38" customWidth="1"/>
    <col min="2571" max="2572" width="13.5703125" style="38" customWidth="1"/>
    <col min="2573" max="2820" width="11.42578125" style="38"/>
    <col min="2821" max="2821" width="2.7109375" style="38" bestFit="1" customWidth="1"/>
    <col min="2822" max="2822" width="3" style="38" customWidth="1"/>
    <col min="2823" max="2823" width="18.7109375" style="38" bestFit="1" customWidth="1"/>
    <col min="2824" max="2824" width="21.5703125" style="38" bestFit="1" customWidth="1"/>
    <col min="2825" max="2825" width="5.28515625" style="38" bestFit="1" customWidth="1"/>
    <col min="2826" max="2826" width="3.28515625" style="38" customWidth="1"/>
    <col min="2827" max="2828" width="13.5703125" style="38" customWidth="1"/>
    <col min="2829" max="3076" width="11.42578125" style="38"/>
    <col min="3077" max="3077" width="2.7109375" style="38" bestFit="1" customWidth="1"/>
    <col min="3078" max="3078" width="3" style="38" customWidth="1"/>
    <col min="3079" max="3079" width="18.7109375" style="38" bestFit="1" customWidth="1"/>
    <col min="3080" max="3080" width="21.5703125" style="38" bestFit="1" customWidth="1"/>
    <col min="3081" max="3081" width="5.28515625" style="38" bestFit="1" customWidth="1"/>
    <col min="3082" max="3082" width="3.28515625" style="38" customWidth="1"/>
    <col min="3083" max="3084" width="13.5703125" style="38" customWidth="1"/>
    <col min="3085" max="3332" width="11.42578125" style="38"/>
    <col min="3333" max="3333" width="2.7109375" style="38" bestFit="1" customWidth="1"/>
    <col min="3334" max="3334" width="3" style="38" customWidth="1"/>
    <col min="3335" max="3335" width="18.7109375" style="38" bestFit="1" customWidth="1"/>
    <col min="3336" max="3336" width="21.5703125" style="38" bestFit="1" customWidth="1"/>
    <col min="3337" max="3337" width="5.28515625" style="38" bestFit="1" customWidth="1"/>
    <col min="3338" max="3338" width="3.28515625" style="38" customWidth="1"/>
    <col min="3339" max="3340" width="13.5703125" style="38" customWidth="1"/>
    <col min="3341" max="3588" width="11.42578125" style="38"/>
    <col min="3589" max="3589" width="2.7109375" style="38" bestFit="1" customWidth="1"/>
    <col min="3590" max="3590" width="3" style="38" customWidth="1"/>
    <col min="3591" max="3591" width="18.7109375" style="38" bestFit="1" customWidth="1"/>
    <col min="3592" max="3592" width="21.5703125" style="38" bestFit="1" customWidth="1"/>
    <col min="3593" max="3593" width="5.28515625" style="38" bestFit="1" customWidth="1"/>
    <col min="3594" max="3594" width="3.28515625" style="38" customWidth="1"/>
    <col min="3595" max="3596" width="13.5703125" style="38" customWidth="1"/>
    <col min="3597" max="3844" width="11.42578125" style="38"/>
    <col min="3845" max="3845" width="2.7109375" style="38" bestFit="1" customWidth="1"/>
    <col min="3846" max="3846" width="3" style="38" customWidth="1"/>
    <col min="3847" max="3847" width="18.7109375" style="38" bestFit="1" customWidth="1"/>
    <col min="3848" max="3848" width="21.5703125" style="38" bestFit="1" customWidth="1"/>
    <col min="3849" max="3849" width="5.28515625" style="38" bestFit="1" customWidth="1"/>
    <col min="3850" max="3850" width="3.28515625" style="38" customWidth="1"/>
    <col min="3851" max="3852" width="13.5703125" style="38" customWidth="1"/>
    <col min="3853" max="4100" width="11.42578125" style="38"/>
    <col min="4101" max="4101" width="2.7109375" style="38" bestFit="1" customWidth="1"/>
    <col min="4102" max="4102" width="3" style="38" customWidth="1"/>
    <col min="4103" max="4103" width="18.7109375" style="38" bestFit="1" customWidth="1"/>
    <col min="4104" max="4104" width="21.5703125" style="38" bestFit="1" customWidth="1"/>
    <col min="4105" max="4105" width="5.28515625" style="38" bestFit="1" customWidth="1"/>
    <col min="4106" max="4106" width="3.28515625" style="38" customWidth="1"/>
    <col min="4107" max="4108" width="13.5703125" style="38" customWidth="1"/>
    <col min="4109" max="4356" width="11.42578125" style="38"/>
    <col min="4357" max="4357" width="2.7109375" style="38" bestFit="1" customWidth="1"/>
    <col min="4358" max="4358" width="3" style="38" customWidth="1"/>
    <col min="4359" max="4359" width="18.7109375" style="38" bestFit="1" customWidth="1"/>
    <col min="4360" max="4360" width="21.5703125" style="38" bestFit="1" customWidth="1"/>
    <col min="4361" max="4361" width="5.28515625" style="38" bestFit="1" customWidth="1"/>
    <col min="4362" max="4362" width="3.28515625" style="38" customWidth="1"/>
    <col min="4363" max="4364" width="13.5703125" style="38" customWidth="1"/>
    <col min="4365" max="4612" width="11.42578125" style="38"/>
    <col min="4613" max="4613" width="2.7109375" style="38" bestFit="1" customWidth="1"/>
    <col min="4614" max="4614" width="3" style="38" customWidth="1"/>
    <col min="4615" max="4615" width="18.7109375" style="38" bestFit="1" customWidth="1"/>
    <col min="4616" max="4616" width="21.5703125" style="38" bestFit="1" customWidth="1"/>
    <col min="4617" max="4617" width="5.28515625" style="38" bestFit="1" customWidth="1"/>
    <col min="4618" max="4618" width="3.28515625" style="38" customWidth="1"/>
    <col min="4619" max="4620" width="13.5703125" style="38" customWidth="1"/>
    <col min="4621" max="4868" width="11.42578125" style="38"/>
    <col min="4869" max="4869" width="2.7109375" style="38" bestFit="1" customWidth="1"/>
    <col min="4870" max="4870" width="3" style="38" customWidth="1"/>
    <col min="4871" max="4871" width="18.7109375" style="38" bestFit="1" customWidth="1"/>
    <col min="4872" max="4872" width="21.5703125" style="38" bestFit="1" customWidth="1"/>
    <col min="4873" max="4873" width="5.28515625" style="38" bestFit="1" customWidth="1"/>
    <col min="4874" max="4874" width="3.28515625" style="38" customWidth="1"/>
    <col min="4875" max="4876" width="13.5703125" style="38" customWidth="1"/>
    <col min="4877" max="5124" width="11.42578125" style="38"/>
    <col min="5125" max="5125" width="2.7109375" style="38" bestFit="1" customWidth="1"/>
    <col min="5126" max="5126" width="3" style="38" customWidth="1"/>
    <col min="5127" max="5127" width="18.7109375" style="38" bestFit="1" customWidth="1"/>
    <col min="5128" max="5128" width="21.5703125" style="38" bestFit="1" customWidth="1"/>
    <col min="5129" max="5129" width="5.28515625" style="38" bestFit="1" customWidth="1"/>
    <col min="5130" max="5130" width="3.28515625" style="38" customWidth="1"/>
    <col min="5131" max="5132" width="13.5703125" style="38" customWidth="1"/>
    <col min="5133" max="5380" width="11.42578125" style="38"/>
    <col min="5381" max="5381" width="2.7109375" style="38" bestFit="1" customWidth="1"/>
    <col min="5382" max="5382" width="3" style="38" customWidth="1"/>
    <col min="5383" max="5383" width="18.7109375" style="38" bestFit="1" customWidth="1"/>
    <col min="5384" max="5384" width="21.5703125" style="38" bestFit="1" customWidth="1"/>
    <col min="5385" max="5385" width="5.28515625" style="38" bestFit="1" customWidth="1"/>
    <col min="5386" max="5386" width="3.28515625" style="38" customWidth="1"/>
    <col min="5387" max="5388" width="13.5703125" style="38" customWidth="1"/>
    <col min="5389" max="5636" width="11.42578125" style="38"/>
    <col min="5637" max="5637" width="2.7109375" style="38" bestFit="1" customWidth="1"/>
    <col min="5638" max="5638" width="3" style="38" customWidth="1"/>
    <col min="5639" max="5639" width="18.7109375" style="38" bestFit="1" customWidth="1"/>
    <col min="5640" max="5640" width="21.5703125" style="38" bestFit="1" customWidth="1"/>
    <col min="5641" max="5641" width="5.28515625" style="38" bestFit="1" customWidth="1"/>
    <col min="5642" max="5642" width="3.28515625" style="38" customWidth="1"/>
    <col min="5643" max="5644" width="13.5703125" style="38" customWidth="1"/>
    <col min="5645" max="5892" width="11.42578125" style="38"/>
    <col min="5893" max="5893" width="2.7109375" style="38" bestFit="1" customWidth="1"/>
    <col min="5894" max="5894" width="3" style="38" customWidth="1"/>
    <col min="5895" max="5895" width="18.7109375" style="38" bestFit="1" customWidth="1"/>
    <col min="5896" max="5896" width="21.5703125" style="38" bestFit="1" customWidth="1"/>
    <col min="5897" max="5897" width="5.28515625" style="38" bestFit="1" customWidth="1"/>
    <col min="5898" max="5898" width="3.28515625" style="38" customWidth="1"/>
    <col min="5899" max="5900" width="13.5703125" style="38" customWidth="1"/>
    <col min="5901" max="6148" width="11.42578125" style="38"/>
    <col min="6149" max="6149" width="2.7109375" style="38" bestFit="1" customWidth="1"/>
    <col min="6150" max="6150" width="3" style="38" customWidth="1"/>
    <col min="6151" max="6151" width="18.7109375" style="38" bestFit="1" customWidth="1"/>
    <col min="6152" max="6152" width="21.5703125" style="38" bestFit="1" customWidth="1"/>
    <col min="6153" max="6153" width="5.28515625" style="38" bestFit="1" customWidth="1"/>
    <col min="6154" max="6154" width="3.28515625" style="38" customWidth="1"/>
    <col min="6155" max="6156" width="13.5703125" style="38" customWidth="1"/>
    <col min="6157" max="6404" width="11.42578125" style="38"/>
    <col min="6405" max="6405" width="2.7109375" style="38" bestFit="1" customWidth="1"/>
    <col min="6406" max="6406" width="3" style="38" customWidth="1"/>
    <col min="6407" max="6407" width="18.7109375" style="38" bestFit="1" customWidth="1"/>
    <col min="6408" max="6408" width="21.5703125" style="38" bestFit="1" customWidth="1"/>
    <col min="6409" max="6409" width="5.28515625" style="38" bestFit="1" customWidth="1"/>
    <col min="6410" max="6410" width="3.28515625" style="38" customWidth="1"/>
    <col min="6411" max="6412" width="13.5703125" style="38" customWidth="1"/>
    <col min="6413" max="6660" width="11.42578125" style="38"/>
    <col min="6661" max="6661" width="2.7109375" style="38" bestFit="1" customWidth="1"/>
    <col min="6662" max="6662" width="3" style="38" customWidth="1"/>
    <col min="6663" max="6663" width="18.7109375" style="38" bestFit="1" customWidth="1"/>
    <col min="6664" max="6664" width="21.5703125" style="38" bestFit="1" customWidth="1"/>
    <col min="6665" max="6665" width="5.28515625" style="38" bestFit="1" customWidth="1"/>
    <col min="6666" max="6666" width="3.28515625" style="38" customWidth="1"/>
    <col min="6667" max="6668" width="13.5703125" style="38" customWidth="1"/>
    <col min="6669" max="6916" width="11.42578125" style="38"/>
    <col min="6917" max="6917" width="2.7109375" style="38" bestFit="1" customWidth="1"/>
    <col min="6918" max="6918" width="3" style="38" customWidth="1"/>
    <col min="6919" max="6919" width="18.7109375" style="38" bestFit="1" customWidth="1"/>
    <col min="6920" max="6920" width="21.5703125" style="38" bestFit="1" customWidth="1"/>
    <col min="6921" max="6921" width="5.28515625" style="38" bestFit="1" customWidth="1"/>
    <col min="6922" max="6922" width="3.28515625" style="38" customWidth="1"/>
    <col min="6923" max="6924" width="13.5703125" style="38" customWidth="1"/>
    <col min="6925" max="7172" width="11.42578125" style="38"/>
    <col min="7173" max="7173" width="2.7109375" style="38" bestFit="1" customWidth="1"/>
    <col min="7174" max="7174" width="3" style="38" customWidth="1"/>
    <col min="7175" max="7175" width="18.7109375" style="38" bestFit="1" customWidth="1"/>
    <col min="7176" max="7176" width="21.5703125" style="38" bestFit="1" customWidth="1"/>
    <col min="7177" max="7177" width="5.28515625" style="38" bestFit="1" customWidth="1"/>
    <col min="7178" max="7178" width="3.28515625" style="38" customWidth="1"/>
    <col min="7179" max="7180" width="13.5703125" style="38" customWidth="1"/>
    <col min="7181" max="7428" width="11.42578125" style="38"/>
    <col min="7429" max="7429" width="2.7109375" style="38" bestFit="1" customWidth="1"/>
    <col min="7430" max="7430" width="3" style="38" customWidth="1"/>
    <col min="7431" max="7431" width="18.7109375" style="38" bestFit="1" customWidth="1"/>
    <col min="7432" max="7432" width="21.5703125" style="38" bestFit="1" customWidth="1"/>
    <col min="7433" max="7433" width="5.28515625" style="38" bestFit="1" customWidth="1"/>
    <col min="7434" max="7434" width="3.28515625" style="38" customWidth="1"/>
    <col min="7435" max="7436" width="13.5703125" style="38" customWidth="1"/>
    <col min="7437" max="7684" width="11.42578125" style="38"/>
    <col min="7685" max="7685" width="2.7109375" style="38" bestFit="1" customWidth="1"/>
    <col min="7686" max="7686" width="3" style="38" customWidth="1"/>
    <col min="7687" max="7687" width="18.7109375" style="38" bestFit="1" customWidth="1"/>
    <col min="7688" max="7688" width="21.5703125" style="38" bestFit="1" customWidth="1"/>
    <col min="7689" max="7689" width="5.28515625" style="38" bestFit="1" customWidth="1"/>
    <col min="7690" max="7690" width="3.28515625" style="38" customWidth="1"/>
    <col min="7691" max="7692" width="13.5703125" style="38" customWidth="1"/>
    <col min="7693" max="7940" width="11.42578125" style="38"/>
    <col min="7941" max="7941" width="2.7109375" style="38" bestFit="1" customWidth="1"/>
    <col min="7942" max="7942" width="3" style="38" customWidth="1"/>
    <col min="7943" max="7943" width="18.7109375" style="38" bestFit="1" customWidth="1"/>
    <col min="7944" max="7944" width="21.5703125" style="38" bestFit="1" customWidth="1"/>
    <col min="7945" max="7945" width="5.28515625" style="38" bestFit="1" customWidth="1"/>
    <col min="7946" max="7946" width="3.28515625" style="38" customWidth="1"/>
    <col min="7947" max="7948" width="13.5703125" style="38" customWidth="1"/>
    <col min="7949" max="8196" width="11.42578125" style="38"/>
    <col min="8197" max="8197" width="2.7109375" style="38" bestFit="1" customWidth="1"/>
    <col min="8198" max="8198" width="3" style="38" customWidth="1"/>
    <col min="8199" max="8199" width="18.7109375" style="38" bestFit="1" customWidth="1"/>
    <col min="8200" max="8200" width="21.5703125" style="38" bestFit="1" customWidth="1"/>
    <col min="8201" max="8201" width="5.28515625" style="38" bestFit="1" customWidth="1"/>
    <col min="8202" max="8202" width="3.28515625" style="38" customWidth="1"/>
    <col min="8203" max="8204" width="13.5703125" style="38" customWidth="1"/>
    <col min="8205" max="8452" width="11.42578125" style="38"/>
    <col min="8453" max="8453" width="2.7109375" style="38" bestFit="1" customWidth="1"/>
    <col min="8454" max="8454" width="3" style="38" customWidth="1"/>
    <col min="8455" max="8455" width="18.7109375" style="38" bestFit="1" customWidth="1"/>
    <col min="8456" max="8456" width="21.5703125" style="38" bestFit="1" customWidth="1"/>
    <col min="8457" max="8457" width="5.28515625" style="38" bestFit="1" customWidth="1"/>
    <col min="8458" max="8458" width="3.28515625" style="38" customWidth="1"/>
    <col min="8459" max="8460" width="13.5703125" style="38" customWidth="1"/>
    <col min="8461" max="8708" width="11.42578125" style="38"/>
    <col min="8709" max="8709" width="2.7109375" style="38" bestFit="1" customWidth="1"/>
    <col min="8710" max="8710" width="3" style="38" customWidth="1"/>
    <col min="8711" max="8711" width="18.7109375" style="38" bestFit="1" customWidth="1"/>
    <col min="8712" max="8712" width="21.5703125" style="38" bestFit="1" customWidth="1"/>
    <col min="8713" max="8713" width="5.28515625" style="38" bestFit="1" customWidth="1"/>
    <col min="8714" max="8714" width="3.28515625" style="38" customWidth="1"/>
    <col min="8715" max="8716" width="13.5703125" style="38" customWidth="1"/>
    <col min="8717" max="8964" width="11.42578125" style="38"/>
    <col min="8965" max="8965" width="2.7109375" style="38" bestFit="1" customWidth="1"/>
    <col min="8966" max="8966" width="3" style="38" customWidth="1"/>
    <col min="8967" max="8967" width="18.7109375" style="38" bestFit="1" customWidth="1"/>
    <col min="8968" max="8968" width="21.5703125" style="38" bestFit="1" customWidth="1"/>
    <col min="8969" max="8969" width="5.28515625" style="38" bestFit="1" customWidth="1"/>
    <col min="8970" max="8970" width="3.28515625" style="38" customWidth="1"/>
    <col min="8971" max="8972" width="13.5703125" style="38" customWidth="1"/>
    <col min="8973" max="9220" width="11.42578125" style="38"/>
    <col min="9221" max="9221" width="2.7109375" style="38" bestFit="1" customWidth="1"/>
    <col min="9222" max="9222" width="3" style="38" customWidth="1"/>
    <col min="9223" max="9223" width="18.7109375" style="38" bestFit="1" customWidth="1"/>
    <col min="9224" max="9224" width="21.5703125" style="38" bestFit="1" customWidth="1"/>
    <col min="9225" max="9225" width="5.28515625" style="38" bestFit="1" customWidth="1"/>
    <col min="9226" max="9226" width="3.28515625" style="38" customWidth="1"/>
    <col min="9227" max="9228" width="13.5703125" style="38" customWidth="1"/>
    <col min="9229" max="9476" width="11.42578125" style="38"/>
    <col min="9477" max="9477" width="2.7109375" style="38" bestFit="1" customWidth="1"/>
    <col min="9478" max="9478" width="3" style="38" customWidth="1"/>
    <col min="9479" max="9479" width="18.7109375" style="38" bestFit="1" customWidth="1"/>
    <col min="9480" max="9480" width="21.5703125" style="38" bestFit="1" customWidth="1"/>
    <col min="9481" max="9481" width="5.28515625" style="38" bestFit="1" customWidth="1"/>
    <col min="9482" max="9482" width="3.28515625" style="38" customWidth="1"/>
    <col min="9483" max="9484" width="13.5703125" style="38" customWidth="1"/>
    <col min="9485" max="9732" width="11.42578125" style="38"/>
    <col min="9733" max="9733" width="2.7109375" style="38" bestFit="1" customWidth="1"/>
    <col min="9734" max="9734" width="3" style="38" customWidth="1"/>
    <col min="9735" max="9735" width="18.7109375" style="38" bestFit="1" customWidth="1"/>
    <col min="9736" max="9736" width="21.5703125" style="38" bestFit="1" customWidth="1"/>
    <col min="9737" max="9737" width="5.28515625" style="38" bestFit="1" customWidth="1"/>
    <col min="9738" max="9738" width="3.28515625" style="38" customWidth="1"/>
    <col min="9739" max="9740" width="13.5703125" style="38" customWidth="1"/>
    <col min="9741" max="9988" width="11.42578125" style="38"/>
    <col min="9989" max="9989" width="2.7109375" style="38" bestFit="1" customWidth="1"/>
    <col min="9990" max="9990" width="3" style="38" customWidth="1"/>
    <col min="9991" max="9991" width="18.7109375" style="38" bestFit="1" customWidth="1"/>
    <col min="9992" max="9992" width="21.5703125" style="38" bestFit="1" customWidth="1"/>
    <col min="9993" max="9993" width="5.28515625" style="38" bestFit="1" customWidth="1"/>
    <col min="9994" max="9994" width="3.28515625" style="38" customWidth="1"/>
    <col min="9995" max="9996" width="13.5703125" style="38" customWidth="1"/>
    <col min="9997" max="10244" width="11.42578125" style="38"/>
    <col min="10245" max="10245" width="2.7109375" style="38" bestFit="1" customWidth="1"/>
    <col min="10246" max="10246" width="3" style="38" customWidth="1"/>
    <col min="10247" max="10247" width="18.7109375" style="38" bestFit="1" customWidth="1"/>
    <col min="10248" max="10248" width="21.5703125" style="38" bestFit="1" customWidth="1"/>
    <col min="10249" max="10249" width="5.28515625" style="38" bestFit="1" customWidth="1"/>
    <col min="10250" max="10250" width="3.28515625" style="38" customWidth="1"/>
    <col min="10251" max="10252" width="13.5703125" style="38" customWidth="1"/>
    <col min="10253" max="10500" width="11.42578125" style="38"/>
    <col min="10501" max="10501" width="2.7109375" style="38" bestFit="1" customWidth="1"/>
    <col min="10502" max="10502" width="3" style="38" customWidth="1"/>
    <col min="10503" max="10503" width="18.7109375" style="38" bestFit="1" customWidth="1"/>
    <col min="10504" max="10504" width="21.5703125" style="38" bestFit="1" customWidth="1"/>
    <col min="10505" max="10505" width="5.28515625" style="38" bestFit="1" customWidth="1"/>
    <col min="10506" max="10506" width="3.28515625" style="38" customWidth="1"/>
    <col min="10507" max="10508" width="13.5703125" style="38" customWidth="1"/>
    <col min="10509" max="10756" width="11.42578125" style="38"/>
    <col min="10757" max="10757" width="2.7109375" style="38" bestFit="1" customWidth="1"/>
    <col min="10758" max="10758" width="3" style="38" customWidth="1"/>
    <col min="10759" max="10759" width="18.7109375" style="38" bestFit="1" customWidth="1"/>
    <col min="10760" max="10760" width="21.5703125" style="38" bestFit="1" customWidth="1"/>
    <col min="10761" max="10761" width="5.28515625" style="38" bestFit="1" customWidth="1"/>
    <col min="10762" max="10762" width="3.28515625" style="38" customWidth="1"/>
    <col min="10763" max="10764" width="13.5703125" style="38" customWidth="1"/>
    <col min="10765" max="11012" width="11.42578125" style="38"/>
    <col min="11013" max="11013" width="2.7109375" style="38" bestFit="1" customWidth="1"/>
    <col min="11014" max="11014" width="3" style="38" customWidth="1"/>
    <col min="11015" max="11015" width="18.7109375" style="38" bestFit="1" customWidth="1"/>
    <col min="11016" max="11016" width="21.5703125" style="38" bestFit="1" customWidth="1"/>
    <col min="11017" max="11017" width="5.28515625" style="38" bestFit="1" customWidth="1"/>
    <col min="11018" max="11018" width="3.28515625" style="38" customWidth="1"/>
    <col min="11019" max="11020" width="13.5703125" style="38" customWidth="1"/>
    <col min="11021" max="11268" width="11.42578125" style="38"/>
    <col min="11269" max="11269" width="2.7109375" style="38" bestFit="1" customWidth="1"/>
    <col min="11270" max="11270" width="3" style="38" customWidth="1"/>
    <col min="11271" max="11271" width="18.7109375" style="38" bestFit="1" customWidth="1"/>
    <col min="11272" max="11272" width="21.5703125" style="38" bestFit="1" customWidth="1"/>
    <col min="11273" max="11273" width="5.28515625" style="38" bestFit="1" customWidth="1"/>
    <col min="11274" max="11274" width="3.28515625" style="38" customWidth="1"/>
    <col min="11275" max="11276" width="13.5703125" style="38" customWidth="1"/>
    <col min="11277" max="11524" width="11.42578125" style="38"/>
    <col min="11525" max="11525" width="2.7109375" style="38" bestFit="1" customWidth="1"/>
    <col min="11526" max="11526" width="3" style="38" customWidth="1"/>
    <col min="11527" max="11527" width="18.7109375" style="38" bestFit="1" customWidth="1"/>
    <col min="11528" max="11528" width="21.5703125" style="38" bestFit="1" customWidth="1"/>
    <col min="11529" max="11529" width="5.28515625" style="38" bestFit="1" customWidth="1"/>
    <col min="11530" max="11530" width="3.28515625" style="38" customWidth="1"/>
    <col min="11531" max="11532" width="13.5703125" style="38" customWidth="1"/>
    <col min="11533" max="11780" width="11.42578125" style="38"/>
    <col min="11781" max="11781" width="2.7109375" style="38" bestFit="1" customWidth="1"/>
    <col min="11782" max="11782" width="3" style="38" customWidth="1"/>
    <col min="11783" max="11783" width="18.7109375" style="38" bestFit="1" customWidth="1"/>
    <col min="11784" max="11784" width="21.5703125" style="38" bestFit="1" customWidth="1"/>
    <col min="11785" max="11785" width="5.28515625" style="38" bestFit="1" customWidth="1"/>
    <col min="11786" max="11786" width="3.28515625" style="38" customWidth="1"/>
    <col min="11787" max="11788" width="13.5703125" style="38" customWidth="1"/>
    <col min="11789" max="12036" width="11.42578125" style="38"/>
    <col min="12037" max="12037" width="2.7109375" style="38" bestFit="1" customWidth="1"/>
    <col min="12038" max="12038" width="3" style="38" customWidth="1"/>
    <col min="12039" max="12039" width="18.7109375" style="38" bestFit="1" customWidth="1"/>
    <col min="12040" max="12040" width="21.5703125" style="38" bestFit="1" customWidth="1"/>
    <col min="12041" max="12041" width="5.28515625" style="38" bestFit="1" customWidth="1"/>
    <col min="12042" max="12042" width="3.28515625" style="38" customWidth="1"/>
    <col min="12043" max="12044" width="13.5703125" style="38" customWidth="1"/>
    <col min="12045" max="12292" width="11.42578125" style="38"/>
    <col min="12293" max="12293" width="2.7109375" style="38" bestFit="1" customWidth="1"/>
    <col min="12294" max="12294" width="3" style="38" customWidth="1"/>
    <col min="12295" max="12295" width="18.7109375" style="38" bestFit="1" customWidth="1"/>
    <col min="12296" max="12296" width="21.5703125" style="38" bestFit="1" customWidth="1"/>
    <col min="12297" max="12297" width="5.28515625" style="38" bestFit="1" customWidth="1"/>
    <col min="12298" max="12298" width="3.28515625" style="38" customWidth="1"/>
    <col min="12299" max="12300" width="13.5703125" style="38" customWidth="1"/>
    <col min="12301" max="12548" width="11.42578125" style="38"/>
    <col min="12549" max="12549" width="2.7109375" style="38" bestFit="1" customWidth="1"/>
    <col min="12550" max="12550" width="3" style="38" customWidth="1"/>
    <col min="12551" max="12551" width="18.7109375" style="38" bestFit="1" customWidth="1"/>
    <col min="12552" max="12552" width="21.5703125" style="38" bestFit="1" customWidth="1"/>
    <col min="12553" max="12553" width="5.28515625" style="38" bestFit="1" customWidth="1"/>
    <col min="12554" max="12554" width="3.28515625" style="38" customWidth="1"/>
    <col min="12555" max="12556" width="13.5703125" style="38" customWidth="1"/>
    <col min="12557" max="12804" width="11.42578125" style="38"/>
    <col min="12805" max="12805" width="2.7109375" style="38" bestFit="1" customWidth="1"/>
    <col min="12806" max="12806" width="3" style="38" customWidth="1"/>
    <col min="12807" max="12807" width="18.7109375" style="38" bestFit="1" customWidth="1"/>
    <col min="12808" max="12808" width="21.5703125" style="38" bestFit="1" customWidth="1"/>
    <col min="12809" max="12809" width="5.28515625" style="38" bestFit="1" customWidth="1"/>
    <col min="12810" max="12810" width="3.28515625" style="38" customWidth="1"/>
    <col min="12811" max="12812" width="13.5703125" style="38" customWidth="1"/>
    <col min="12813" max="13060" width="11.42578125" style="38"/>
    <col min="13061" max="13061" width="2.7109375" style="38" bestFit="1" customWidth="1"/>
    <col min="13062" max="13062" width="3" style="38" customWidth="1"/>
    <col min="13063" max="13063" width="18.7109375" style="38" bestFit="1" customWidth="1"/>
    <col min="13064" max="13064" width="21.5703125" style="38" bestFit="1" customWidth="1"/>
    <col min="13065" max="13065" width="5.28515625" style="38" bestFit="1" customWidth="1"/>
    <col min="13066" max="13066" width="3.28515625" style="38" customWidth="1"/>
    <col min="13067" max="13068" width="13.5703125" style="38" customWidth="1"/>
    <col min="13069" max="13316" width="11.42578125" style="38"/>
    <col min="13317" max="13317" width="2.7109375" style="38" bestFit="1" customWidth="1"/>
    <col min="13318" max="13318" width="3" style="38" customWidth="1"/>
    <col min="13319" max="13319" width="18.7109375" style="38" bestFit="1" customWidth="1"/>
    <col min="13320" max="13320" width="21.5703125" style="38" bestFit="1" customWidth="1"/>
    <col min="13321" max="13321" width="5.28515625" style="38" bestFit="1" customWidth="1"/>
    <col min="13322" max="13322" width="3.28515625" style="38" customWidth="1"/>
    <col min="13323" max="13324" width="13.5703125" style="38" customWidth="1"/>
    <col min="13325" max="13572" width="11.42578125" style="38"/>
    <col min="13573" max="13573" width="2.7109375" style="38" bestFit="1" customWidth="1"/>
    <col min="13574" max="13574" width="3" style="38" customWidth="1"/>
    <col min="13575" max="13575" width="18.7109375" style="38" bestFit="1" customWidth="1"/>
    <col min="13576" max="13576" width="21.5703125" style="38" bestFit="1" customWidth="1"/>
    <col min="13577" max="13577" width="5.28515625" style="38" bestFit="1" customWidth="1"/>
    <col min="13578" max="13578" width="3.28515625" style="38" customWidth="1"/>
    <col min="13579" max="13580" width="13.5703125" style="38" customWidth="1"/>
    <col min="13581" max="13828" width="11.42578125" style="38"/>
    <col min="13829" max="13829" width="2.7109375" style="38" bestFit="1" customWidth="1"/>
    <col min="13830" max="13830" width="3" style="38" customWidth="1"/>
    <col min="13831" max="13831" width="18.7109375" style="38" bestFit="1" customWidth="1"/>
    <col min="13832" max="13832" width="21.5703125" style="38" bestFit="1" customWidth="1"/>
    <col min="13833" max="13833" width="5.28515625" style="38" bestFit="1" customWidth="1"/>
    <col min="13834" max="13834" width="3.28515625" style="38" customWidth="1"/>
    <col min="13835" max="13836" width="13.5703125" style="38" customWidth="1"/>
    <col min="13837" max="14084" width="11.42578125" style="38"/>
    <col min="14085" max="14085" width="2.7109375" style="38" bestFit="1" customWidth="1"/>
    <col min="14086" max="14086" width="3" style="38" customWidth="1"/>
    <col min="14087" max="14087" width="18.7109375" style="38" bestFit="1" customWidth="1"/>
    <col min="14088" max="14088" width="21.5703125" style="38" bestFit="1" customWidth="1"/>
    <col min="14089" max="14089" width="5.28515625" style="38" bestFit="1" customWidth="1"/>
    <col min="14090" max="14090" width="3.28515625" style="38" customWidth="1"/>
    <col min="14091" max="14092" width="13.5703125" style="38" customWidth="1"/>
    <col min="14093" max="14340" width="11.42578125" style="38"/>
    <col min="14341" max="14341" width="2.7109375" style="38" bestFit="1" customWidth="1"/>
    <col min="14342" max="14342" width="3" style="38" customWidth="1"/>
    <col min="14343" max="14343" width="18.7109375" style="38" bestFit="1" customWidth="1"/>
    <col min="14344" max="14344" width="21.5703125" style="38" bestFit="1" customWidth="1"/>
    <col min="14345" max="14345" width="5.28515625" style="38" bestFit="1" customWidth="1"/>
    <col min="14346" max="14346" width="3.28515625" style="38" customWidth="1"/>
    <col min="14347" max="14348" width="13.5703125" style="38" customWidth="1"/>
    <col min="14349" max="14596" width="11.42578125" style="38"/>
    <col min="14597" max="14597" width="2.7109375" style="38" bestFit="1" customWidth="1"/>
    <col min="14598" max="14598" width="3" style="38" customWidth="1"/>
    <col min="14599" max="14599" width="18.7109375" style="38" bestFit="1" customWidth="1"/>
    <col min="14600" max="14600" width="21.5703125" style="38" bestFit="1" customWidth="1"/>
    <col min="14601" max="14601" width="5.28515625" style="38" bestFit="1" customWidth="1"/>
    <col min="14602" max="14602" width="3.28515625" style="38" customWidth="1"/>
    <col min="14603" max="14604" width="13.5703125" style="38" customWidth="1"/>
    <col min="14605" max="14852" width="11.42578125" style="38"/>
    <col min="14853" max="14853" width="2.7109375" style="38" bestFit="1" customWidth="1"/>
    <col min="14854" max="14854" width="3" style="38" customWidth="1"/>
    <col min="14855" max="14855" width="18.7109375" style="38" bestFit="1" customWidth="1"/>
    <col min="14856" max="14856" width="21.5703125" style="38" bestFit="1" customWidth="1"/>
    <col min="14857" max="14857" width="5.28515625" style="38" bestFit="1" customWidth="1"/>
    <col min="14858" max="14858" width="3.28515625" style="38" customWidth="1"/>
    <col min="14859" max="14860" width="13.5703125" style="38" customWidth="1"/>
    <col min="14861" max="15108" width="11.42578125" style="38"/>
    <col min="15109" max="15109" width="2.7109375" style="38" bestFit="1" customWidth="1"/>
    <col min="15110" max="15110" width="3" style="38" customWidth="1"/>
    <col min="15111" max="15111" width="18.7109375" style="38" bestFit="1" customWidth="1"/>
    <col min="15112" max="15112" width="21.5703125" style="38" bestFit="1" customWidth="1"/>
    <col min="15113" max="15113" width="5.28515625" style="38" bestFit="1" customWidth="1"/>
    <col min="15114" max="15114" width="3.28515625" style="38" customWidth="1"/>
    <col min="15115" max="15116" width="13.5703125" style="38" customWidth="1"/>
    <col min="15117" max="15364" width="11.42578125" style="38"/>
    <col min="15365" max="15365" width="2.7109375" style="38" bestFit="1" customWidth="1"/>
    <col min="15366" max="15366" width="3" style="38" customWidth="1"/>
    <col min="15367" max="15367" width="18.7109375" style="38" bestFit="1" customWidth="1"/>
    <col min="15368" max="15368" width="21.5703125" style="38" bestFit="1" customWidth="1"/>
    <col min="15369" max="15369" width="5.28515625" style="38" bestFit="1" customWidth="1"/>
    <col min="15370" max="15370" width="3.28515625" style="38" customWidth="1"/>
    <col min="15371" max="15372" width="13.5703125" style="38" customWidth="1"/>
    <col min="15373" max="15620" width="11.42578125" style="38"/>
    <col min="15621" max="15621" width="2.7109375" style="38" bestFit="1" customWidth="1"/>
    <col min="15622" max="15622" width="3" style="38" customWidth="1"/>
    <col min="15623" max="15623" width="18.7109375" style="38" bestFit="1" customWidth="1"/>
    <col min="15624" max="15624" width="21.5703125" style="38" bestFit="1" customWidth="1"/>
    <col min="15625" max="15625" width="5.28515625" style="38" bestFit="1" customWidth="1"/>
    <col min="15626" max="15626" width="3.28515625" style="38" customWidth="1"/>
    <col min="15627" max="15628" width="13.5703125" style="38" customWidth="1"/>
    <col min="15629" max="15876" width="11.42578125" style="38"/>
    <col min="15877" max="15877" width="2.7109375" style="38" bestFit="1" customWidth="1"/>
    <col min="15878" max="15878" width="3" style="38" customWidth="1"/>
    <col min="15879" max="15879" width="18.7109375" style="38" bestFit="1" customWidth="1"/>
    <col min="15880" max="15880" width="21.5703125" style="38" bestFit="1" customWidth="1"/>
    <col min="15881" max="15881" width="5.28515625" style="38" bestFit="1" customWidth="1"/>
    <col min="15882" max="15882" width="3.28515625" style="38" customWidth="1"/>
    <col min="15883" max="15884" width="13.5703125" style="38" customWidth="1"/>
    <col min="15885" max="16132" width="11.42578125" style="38"/>
    <col min="16133" max="16133" width="2.7109375" style="38" bestFit="1" customWidth="1"/>
    <col min="16134" max="16134" width="3" style="38" customWidth="1"/>
    <col min="16135" max="16135" width="18.7109375" style="38" bestFit="1" customWidth="1"/>
    <col min="16136" max="16136" width="21.5703125" style="38" bestFit="1" customWidth="1"/>
    <col min="16137" max="16137" width="5.28515625" style="38" bestFit="1" customWidth="1"/>
    <col min="16138" max="16138" width="3.28515625" style="38" customWidth="1"/>
    <col min="16139" max="16140" width="13.5703125" style="38" customWidth="1"/>
    <col min="16141" max="16384" width="11.42578125" style="38"/>
  </cols>
  <sheetData>
    <row r="1" spans="2:23" ht="24.75" customHeight="1" thickBot="1" x14ac:dyDescent="0.25">
      <c r="E1" s="254" t="str">
        <f>IF($V$4="",$U$4,$V$4)</f>
        <v>APPELATION TOURNOI</v>
      </c>
      <c r="F1" s="255"/>
      <c r="G1" s="255"/>
      <c r="H1" s="255"/>
      <c r="I1" s="255"/>
      <c r="J1" s="254" t="str">
        <f>IF($V$11="",$U$11,$V$11)</f>
        <v>ORGANISATEUR</v>
      </c>
      <c r="K1" s="129"/>
      <c r="L1" s="129"/>
    </row>
    <row r="2" spans="2:23" ht="24.75" customHeight="1" x14ac:dyDescent="0.2">
      <c r="E2" s="255"/>
      <c r="F2" s="255"/>
      <c r="G2" s="255"/>
      <c r="H2" s="255"/>
      <c r="I2" s="255"/>
      <c r="J2" s="255"/>
      <c r="K2" s="123"/>
      <c r="L2" s="123"/>
      <c r="S2" s="95"/>
      <c r="T2" s="96"/>
      <c r="U2" s="96"/>
      <c r="V2" s="96"/>
      <c r="W2" s="109"/>
    </row>
    <row r="3" spans="2:23" ht="24.75" customHeight="1" x14ac:dyDescent="0.25">
      <c r="E3" s="255"/>
      <c r="F3" s="255"/>
      <c r="G3" s="255"/>
      <c r="H3" s="255"/>
      <c r="I3" s="255"/>
      <c r="J3" s="255"/>
      <c r="K3" s="123"/>
      <c r="L3" s="123"/>
      <c r="S3" s="97"/>
      <c r="T3" s="108"/>
      <c r="U3" s="108"/>
      <c r="V3" s="98" t="s">
        <v>100</v>
      </c>
      <c r="W3" s="110"/>
    </row>
    <row r="4" spans="2:23" ht="24.75" customHeight="1" x14ac:dyDescent="0.25">
      <c r="E4" s="256" t="str">
        <f>IF($V$5="",$U$5,$V$5)</f>
        <v>LIEU</v>
      </c>
      <c r="F4" s="257"/>
      <c r="G4" s="258"/>
      <c r="H4" s="256" t="str">
        <f>IF('LISTE ENGAGES'!V8="","DATE",CONCATENATE('LISTE ENGAGES'!V8,"-",'LISTE ENGAGES'!V9,"/",'LISTE ENGAGES'!V7))</f>
        <v>DATE</v>
      </c>
      <c r="I4" s="259"/>
      <c r="J4" s="94" t="str">
        <f>IF($V$10="",$U$10,$V$10)</f>
        <v>GENRE</v>
      </c>
      <c r="K4" s="129"/>
      <c r="L4" s="129"/>
      <c r="S4" s="97"/>
      <c r="T4" s="108"/>
      <c r="U4" s="111" t="s">
        <v>101</v>
      </c>
      <c r="V4" s="99"/>
      <c r="W4" s="110"/>
    </row>
    <row r="5" spans="2:23" ht="24.75" customHeight="1" x14ac:dyDescent="0.2">
      <c r="E5" s="254" t="str">
        <f>IF($V$6="",$U$6,$V$6)</f>
        <v>TYPE</v>
      </c>
      <c r="F5" s="255"/>
      <c r="G5" s="255"/>
      <c r="H5" s="255"/>
      <c r="I5" s="255"/>
      <c r="J5" s="255"/>
      <c r="K5" s="123"/>
      <c r="L5" s="123"/>
      <c r="S5" s="97"/>
      <c r="T5" s="108"/>
      <c r="U5" s="111" t="s">
        <v>102</v>
      </c>
      <c r="V5" s="100"/>
      <c r="W5" s="110"/>
    </row>
    <row r="6" spans="2:23" ht="24.75" customHeight="1" x14ac:dyDescent="0.2">
      <c r="E6" s="254" t="s">
        <v>99</v>
      </c>
      <c r="F6" s="255"/>
      <c r="G6" s="255"/>
      <c r="H6" s="255"/>
      <c r="I6" s="255"/>
      <c r="J6" s="255"/>
      <c r="K6" s="123"/>
      <c r="L6" s="123"/>
      <c r="S6" s="97"/>
      <c r="T6" s="108"/>
      <c r="U6" s="111" t="s">
        <v>103</v>
      </c>
      <c r="V6" s="100"/>
      <c r="W6" s="110"/>
    </row>
    <row r="7" spans="2:23" ht="24.75" customHeight="1" x14ac:dyDescent="0.2">
      <c r="S7" s="97"/>
      <c r="T7" s="108"/>
      <c r="U7" s="111" t="s">
        <v>104</v>
      </c>
      <c r="V7" s="101"/>
      <c r="W7" s="110"/>
    </row>
    <row r="8" spans="2:23" ht="24.75" customHeight="1" x14ac:dyDescent="0.2">
      <c r="S8" s="97"/>
      <c r="T8" s="108"/>
      <c r="U8" s="111" t="s">
        <v>105</v>
      </c>
      <c r="V8" s="101"/>
      <c r="W8" s="110"/>
    </row>
    <row r="9" spans="2:23" ht="24.75" customHeight="1" x14ac:dyDescent="0.2">
      <c r="S9" s="97"/>
      <c r="T9" s="108"/>
      <c r="U9" s="111" t="s">
        <v>106</v>
      </c>
      <c r="V9" s="101"/>
      <c r="W9" s="110"/>
    </row>
    <row r="10" spans="2:23" ht="24.75" customHeight="1" x14ac:dyDescent="0.2">
      <c r="B10" s="1" t="s">
        <v>0</v>
      </c>
      <c r="C10" s="1"/>
      <c r="D10" s="133" t="s">
        <v>47</v>
      </c>
      <c r="E10" s="134" t="s">
        <v>48</v>
      </c>
      <c r="F10" s="134" t="s">
        <v>127</v>
      </c>
      <c r="G10" s="134" t="s">
        <v>126</v>
      </c>
      <c r="H10" s="134" t="s">
        <v>122</v>
      </c>
      <c r="I10" s="134" t="s">
        <v>123</v>
      </c>
      <c r="J10" s="134" t="s">
        <v>124</v>
      </c>
      <c r="K10" s="135" t="s">
        <v>125</v>
      </c>
      <c r="L10" s="1" t="s">
        <v>121</v>
      </c>
      <c r="M10" s="1" t="s">
        <v>2</v>
      </c>
      <c r="N10" s="130"/>
      <c r="O10" s="130"/>
      <c r="P10" s="130"/>
      <c r="Q10" s="130"/>
      <c r="S10" s="97"/>
      <c r="T10" s="108"/>
      <c r="U10" s="111" t="s">
        <v>107</v>
      </c>
      <c r="V10" s="100"/>
      <c r="W10" s="110"/>
    </row>
    <row r="11" spans="2:23" ht="24.75" customHeight="1" x14ac:dyDescent="0.2">
      <c r="B11" s="39">
        <v>1</v>
      </c>
      <c r="C11" s="39"/>
      <c r="D11" s="175" t="s">
        <v>49</v>
      </c>
      <c r="E11" s="176"/>
      <c r="F11" s="176"/>
      <c r="G11" s="176"/>
      <c r="H11" s="177">
        <v>1</v>
      </c>
      <c r="I11" s="178"/>
      <c r="J11" s="178"/>
      <c r="K11" s="176"/>
      <c r="L11" s="168"/>
      <c r="M11" s="169"/>
      <c r="N11" s="131"/>
      <c r="O11" s="131"/>
      <c r="P11" s="131"/>
      <c r="Q11" s="131"/>
      <c r="S11" s="97"/>
      <c r="T11" s="108"/>
      <c r="U11" s="111" t="s">
        <v>108</v>
      </c>
      <c r="V11" s="100"/>
      <c r="W11" s="110"/>
    </row>
    <row r="12" spans="2:23" ht="24.75" customHeight="1" thickBot="1" x14ac:dyDescent="0.25">
      <c r="B12" s="3">
        <v>2</v>
      </c>
      <c r="C12" s="39"/>
      <c r="D12" s="175" t="s">
        <v>49</v>
      </c>
      <c r="E12" s="176"/>
      <c r="F12" s="176"/>
      <c r="G12" s="176"/>
      <c r="H12" s="177">
        <v>2</v>
      </c>
      <c r="I12" s="178"/>
      <c r="J12" s="178"/>
      <c r="K12" s="176"/>
      <c r="L12" s="168"/>
      <c r="M12" s="169"/>
      <c r="N12" s="131"/>
      <c r="O12" s="131"/>
      <c r="P12" s="131"/>
      <c r="Q12" s="131"/>
      <c r="S12" s="102"/>
      <c r="T12" s="103"/>
      <c r="U12" s="103"/>
      <c r="V12" s="103"/>
      <c r="W12" s="104"/>
    </row>
    <row r="13" spans="2:23" ht="24.75" customHeight="1" x14ac:dyDescent="0.25">
      <c r="B13" s="40">
        <v>3</v>
      </c>
      <c r="C13" s="41"/>
      <c r="D13" s="175" t="s">
        <v>49</v>
      </c>
      <c r="E13" s="176"/>
      <c r="F13" s="176"/>
      <c r="G13" s="176"/>
      <c r="H13" s="177">
        <v>3</v>
      </c>
      <c r="I13" s="178"/>
      <c r="J13" s="178"/>
      <c r="K13" s="176"/>
      <c r="L13" s="168"/>
      <c r="M13" s="169"/>
      <c r="N13" s="131"/>
      <c r="O13" s="131"/>
      <c r="P13" s="131"/>
      <c r="Q13" s="131"/>
      <c r="S13" s="315" t="s">
        <v>210</v>
      </c>
      <c r="T13" s="316"/>
      <c r="U13" s="316"/>
      <c r="V13" s="316"/>
      <c r="W13" s="316"/>
    </row>
    <row r="14" spans="2:23" ht="24.75" customHeight="1" x14ac:dyDescent="0.25">
      <c r="B14" s="42">
        <v>4</v>
      </c>
      <c r="C14" s="41"/>
      <c r="D14" s="175" t="s">
        <v>49</v>
      </c>
      <c r="E14" s="176"/>
      <c r="F14" s="176"/>
      <c r="G14" s="176"/>
      <c r="H14" s="177">
        <v>4</v>
      </c>
      <c r="I14" s="179"/>
      <c r="J14" s="178"/>
      <c r="K14" s="176"/>
      <c r="L14" s="168"/>
      <c r="M14" s="169"/>
      <c r="N14" s="131"/>
      <c r="O14" s="131"/>
      <c r="P14" s="131"/>
      <c r="Q14" s="131"/>
      <c r="S14" s="252" t="s">
        <v>109</v>
      </c>
      <c r="T14" s="253"/>
      <c r="U14" s="253"/>
      <c r="V14" s="253"/>
      <c r="W14" s="253"/>
    </row>
    <row r="15" spans="2:23" ht="24.75" customHeight="1" x14ac:dyDescent="0.2">
      <c r="B15" s="40">
        <v>5</v>
      </c>
      <c r="C15" s="41"/>
      <c r="D15" s="175" t="s">
        <v>49</v>
      </c>
      <c r="E15" s="176"/>
      <c r="F15" s="176"/>
      <c r="G15" s="176"/>
      <c r="H15" s="177">
        <v>5</v>
      </c>
      <c r="I15" s="179"/>
      <c r="J15" s="178"/>
      <c r="K15" s="176"/>
      <c r="L15" s="172"/>
      <c r="M15" s="169"/>
      <c r="N15" s="131"/>
      <c r="O15" s="131"/>
      <c r="P15" s="131"/>
      <c r="Q15" s="131"/>
      <c r="S15" s="105" t="s">
        <v>110</v>
      </c>
    </row>
    <row r="16" spans="2:23" ht="24.75" customHeight="1" x14ac:dyDescent="0.2">
      <c r="B16" s="39">
        <v>6</v>
      </c>
      <c r="C16" s="41"/>
      <c r="D16" s="175" t="s">
        <v>49</v>
      </c>
      <c r="E16" s="176"/>
      <c r="F16" s="176"/>
      <c r="G16" s="176"/>
      <c r="H16" s="177">
        <v>6</v>
      </c>
      <c r="I16" s="179"/>
      <c r="J16" s="178"/>
      <c r="K16" s="176"/>
      <c r="L16" s="168"/>
      <c r="M16" s="169"/>
      <c r="N16" s="131"/>
      <c r="O16" s="131"/>
      <c r="P16" s="131"/>
      <c r="Q16" s="131"/>
      <c r="S16" s="105" t="s">
        <v>111</v>
      </c>
      <c r="U16" s="106"/>
    </row>
    <row r="17" spans="2:19" ht="24.75" customHeight="1" x14ac:dyDescent="0.2">
      <c r="B17" s="43">
        <v>7</v>
      </c>
      <c r="C17" s="44"/>
      <c r="D17" s="175" t="s">
        <v>49</v>
      </c>
      <c r="E17" s="176"/>
      <c r="F17" s="176"/>
      <c r="G17" s="176"/>
      <c r="H17" s="177">
        <v>7</v>
      </c>
      <c r="I17" s="179"/>
      <c r="J17" s="178"/>
      <c r="K17" s="176"/>
      <c r="L17" s="168"/>
      <c r="M17" s="173"/>
      <c r="N17" s="131"/>
      <c r="O17" s="131"/>
      <c r="P17" s="131"/>
      <c r="Q17" s="131"/>
      <c r="S17" s="158" t="s">
        <v>155</v>
      </c>
    </row>
    <row r="18" spans="2:19" ht="24.75" customHeight="1" x14ac:dyDescent="0.2">
      <c r="B18" s="42">
        <v>8</v>
      </c>
      <c r="C18" s="41"/>
      <c r="D18" s="175" t="s">
        <v>49</v>
      </c>
      <c r="E18" s="176"/>
      <c r="F18" s="176"/>
      <c r="G18" s="176"/>
      <c r="H18" s="177">
        <v>8</v>
      </c>
      <c r="I18" s="179"/>
      <c r="J18" s="178"/>
      <c r="K18" s="176"/>
      <c r="L18" s="172"/>
      <c r="M18" s="169"/>
      <c r="N18" s="131"/>
      <c r="O18" s="131"/>
      <c r="P18" s="131"/>
      <c r="Q18" s="131"/>
      <c r="S18" s="158" t="s">
        <v>156</v>
      </c>
    </row>
    <row r="19" spans="2:19" ht="24.75" customHeight="1" x14ac:dyDescent="0.2">
      <c r="B19" s="45">
        <v>9</v>
      </c>
      <c r="C19" s="44"/>
      <c r="D19" s="175" t="s">
        <v>49</v>
      </c>
      <c r="E19" s="176"/>
      <c r="F19" s="176"/>
      <c r="G19" s="176"/>
      <c r="H19" s="177">
        <v>9</v>
      </c>
      <c r="I19" s="179"/>
      <c r="J19" s="178"/>
      <c r="K19" s="176"/>
      <c r="L19" s="168"/>
      <c r="M19" s="173"/>
      <c r="N19" s="131"/>
      <c r="O19" s="131"/>
      <c r="P19" s="131"/>
      <c r="Q19" s="131"/>
      <c r="S19" s="158" t="s">
        <v>158</v>
      </c>
    </row>
    <row r="20" spans="2:19" ht="24.75" customHeight="1" x14ac:dyDescent="0.2">
      <c r="B20" s="42">
        <v>10</v>
      </c>
      <c r="C20" s="41"/>
      <c r="D20" s="175" t="s">
        <v>49</v>
      </c>
      <c r="E20" s="176"/>
      <c r="F20" s="176"/>
      <c r="G20" s="176"/>
      <c r="H20" s="177">
        <v>10</v>
      </c>
      <c r="I20" s="179"/>
      <c r="J20" s="178"/>
      <c r="K20" s="176"/>
      <c r="L20" s="168"/>
      <c r="M20" s="169"/>
      <c r="N20" s="131"/>
      <c r="O20" s="131"/>
      <c r="P20" s="131"/>
      <c r="Q20" s="131"/>
      <c r="S20" s="158" t="s">
        <v>157</v>
      </c>
    </row>
    <row r="21" spans="2:19" ht="24.75" customHeight="1" x14ac:dyDescent="0.2">
      <c r="B21" s="45">
        <v>11</v>
      </c>
      <c r="C21" s="44"/>
      <c r="D21" s="175" t="s">
        <v>49</v>
      </c>
      <c r="E21" s="176"/>
      <c r="F21" s="176"/>
      <c r="G21" s="176"/>
      <c r="H21" s="177">
        <v>11</v>
      </c>
      <c r="I21" s="179"/>
      <c r="J21" s="178"/>
      <c r="K21" s="176"/>
      <c r="L21" s="168"/>
      <c r="M21" s="173"/>
      <c r="N21" s="131"/>
      <c r="O21" s="131"/>
      <c r="P21" s="131"/>
      <c r="Q21" s="131"/>
    </row>
    <row r="22" spans="2:19" ht="24.75" customHeight="1" x14ac:dyDescent="0.2">
      <c r="B22" s="42">
        <v>12</v>
      </c>
      <c r="C22" s="41"/>
      <c r="D22" s="175" t="s">
        <v>49</v>
      </c>
      <c r="E22" s="176"/>
      <c r="F22" s="176"/>
      <c r="G22" s="176"/>
      <c r="H22" s="177">
        <v>12</v>
      </c>
      <c r="I22" s="179"/>
      <c r="J22" s="178"/>
      <c r="K22" s="176"/>
      <c r="L22" s="172"/>
      <c r="M22" s="169"/>
      <c r="N22" s="131"/>
      <c r="O22" s="131"/>
      <c r="P22" s="131"/>
      <c r="Q22" s="131"/>
    </row>
    <row r="23" spans="2:19" ht="24.75" customHeight="1" x14ac:dyDescent="0.2">
      <c r="B23" s="42">
        <v>13</v>
      </c>
      <c r="C23" s="41"/>
      <c r="D23" s="175" t="s">
        <v>49</v>
      </c>
      <c r="E23" s="176"/>
      <c r="F23" s="176"/>
      <c r="G23" s="176"/>
      <c r="H23" s="177">
        <v>13</v>
      </c>
      <c r="I23" s="178"/>
      <c r="J23" s="178"/>
      <c r="K23" s="176"/>
      <c r="L23" s="168"/>
      <c r="M23" s="169"/>
      <c r="N23" s="131"/>
      <c r="O23" s="131"/>
      <c r="P23" s="131"/>
      <c r="Q23" s="131"/>
    </row>
    <row r="24" spans="2:19" ht="24.75" customHeight="1" x14ac:dyDescent="0.2">
      <c r="B24" s="42">
        <v>14</v>
      </c>
      <c r="C24" s="41"/>
      <c r="D24" s="175" t="s">
        <v>49</v>
      </c>
      <c r="E24" s="176"/>
      <c r="F24" s="176"/>
      <c r="G24" s="176"/>
      <c r="H24" s="177">
        <v>14</v>
      </c>
      <c r="I24" s="177"/>
      <c r="J24" s="178"/>
      <c r="K24" s="176"/>
      <c r="L24" s="181"/>
      <c r="M24" s="169"/>
      <c r="N24" s="131"/>
      <c r="O24" s="131"/>
      <c r="P24" s="131"/>
      <c r="Q24" s="131"/>
    </row>
    <row r="25" spans="2:19" ht="24.75" customHeight="1" x14ac:dyDescent="0.2">
      <c r="B25" s="42">
        <v>15</v>
      </c>
      <c r="C25" s="41"/>
      <c r="D25" s="175" t="s">
        <v>49</v>
      </c>
      <c r="E25" s="176"/>
      <c r="F25" s="176"/>
      <c r="G25" s="176"/>
      <c r="H25" s="177">
        <v>15</v>
      </c>
      <c r="I25" s="178"/>
      <c r="J25" s="178"/>
      <c r="K25" s="176"/>
      <c r="L25" s="168"/>
      <c r="M25" s="169"/>
      <c r="N25" s="131"/>
      <c r="O25" s="131"/>
      <c r="P25" s="131"/>
      <c r="Q25" s="131"/>
    </row>
    <row r="26" spans="2:19" ht="24.75" customHeight="1" x14ac:dyDescent="0.2">
      <c r="B26" s="40">
        <v>16</v>
      </c>
      <c r="C26" s="4"/>
      <c r="D26" s="175" t="s">
        <v>49</v>
      </c>
      <c r="E26" s="176"/>
      <c r="F26" s="176"/>
      <c r="G26" s="176"/>
      <c r="H26" s="177">
        <v>16</v>
      </c>
      <c r="I26" s="178"/>
      <c r="J26" s="178"/>
      <c r="K26" s="176"/>
      <c r="L26" s="168"/>
      <c r="M26" s="169"/>
      <c r="N26" s="131"/>
      <c r="O26" s="131"/>
      <c r="P26" s="131"/>
      <c r="Q26" s="131"/>
    </row>
    <row r="27" spans="2:19" ht="24.75" customHeight="1" x14ac:dyDescent="0.2">
      <c r="B27" s="39">
        <v>17</v>
      </c>
      <c r="C27" s="39"/>
      <c r="D27" s="175" t="s">
        <v>49</v>
      </c>
      <c r="E27" s="176"/>
      <c r="F27" s="176"/>
      <c r="G27" s="176"/>
      <c r="H27" s="177">
        <v>17</v>
      </c>
      <c r="I27" s="178"/>
      <c r="J27" s="178"/>
      <c r="K27" s="176"/>
      <c r="L27" s="168"/>
      <c r="M27" s="169"/>
      <c r="N27" s="131"/>
      <c r="O27" s="131"/>
      <c r="P27" s="131"/>
      <c r="Q27" s="131"/>
    </row>
    <row r="28" spans="2:19" ht="24.75" customHeight="1" x14ac:dyDescent="0.2">
      <c r="B28" s="3">
        <v>18</v>
      </c>
      <c r="C28" s="39"/>
      <c r="D28" s="175" t="s">
        <v>49</v>
      </c>
      <c r="E28" s="176"/>
      <c r="F28" s="176"/>
      <c r="G28" s="176"/>
      <c r="H28" s="177">
        <v>18</v>
      </c>
      <c r="I28" s="178"/>
      <c r="J28" s="178"/>
      <c r="K28" s="176"/>
      <c r="L28" s="168"/>
      <c r="M28" s="169"/>
      <c r="N28" s="131"/>
      <c r="O28" s="131"/>
      <c r="P28" s="131"/>
      <c r="Q28" s="131"/>
    </row>
    <row r="29" spans="2:19" ht="24.75" customHeight="1" x14ac:dyDescent="0.2">
      <c r="B29" s="40">
        <v>19</v>
      </c>
      <c r="C29" s="41"/>
      <c r="D29" s="175" t="s">
        <v>49</v>
      </c>
      <c r="E29" s="176"/>
      <c r="F29" s="176"/>
      <c r="G29" s="176"/>
      <c r="H29" s="177">
        <v>19</v>
      </c>
      <c r="I29" s="178"/>
      <c r="J29" s="178"/>
      <c r="K29" s="176"/>
      <c r="L29" s="168"/>
      <c r="M29" s="169"/>
      <c r="N29" s="131"/>
      <c r="O29" s="131"/>
      <c r="P29" s="131"/>
      <c r="Q29" s="131"/>
    </row>
    <row r="30" spans="2:19" ht="24.75" customHeight="1" x14ac:dyDescent="0.2">
      <c r="B30" s="42">
        <v>20</v>
      </c>
      <c r="C30" s="41"/>
      <c r="D30" s="180" t="s">
        <v>49</v>
      </c>
      <c r="E30" s="176"/>
      <c r="F30" s="176"/>
      <c r="G30" s="176"/>
      <c r="H30" s="177">
        <v>20</v>
      </c>
      <c r="I30" s="177"/>
      <c r="J30" s="178"/>
      <c r="K30" s="176"/>
      <c r="L30" s="168"/>
      <c r="M30" s="169"/>
      <c r="N30" s="131"/>
      <c r="O30" s="131"/>
      <c r="P30" s="131"/>
      <c r="Q30" s="131"/>
    </row>
  </sheetData>
  <sheetProtection password="E69A" sheet="1" objects="1" scenarios="1" selectLockedCells="1"/>
  <mergeCells count="8">
    <mergeCell ref="S14:W14"/>
    <mergeCell ref="E1:I3"/>
    <mergeCell ref="J1:J3"/>
    <mergeCell ref="E5:J5"/>
    <mergeCell ref="E6:J6"/>
    <mergeCell ref="S13:W13"/>
    <mergeCell ref="E4:G4"/>
    <mergeCell ref="H4:I4"/>
  </mergeCells>
  <dataValidations count="5">
    <dataValidation type="list" allowBlank="1" showInputMessage="1" showErrorMessage="1" prompt="CHOISIR LA  CATEGORIE DE TOURNOI DANS LA LISTE" sqref="V6">
      <formula1>TYPE</formula1>
    </dataValidation>
    <dataValidation type="list" allowBlank="1" showInputMessage="1" showErrorMessage="1" prompt="VEUILLEZ CHOISIR LE GENRE DU TOURNOI DANS LA LISTE" sqref="V10">
      <formula1>GENRE</formula1>
    </dataValidation>
    <dataValidation type="list" allowBlank="1" showInputMessage="1" showErrorMessage="1" prompt="CHOISIR L'ANNEE DANS LA LISTE" sqref="V7">
      <formula1>ANNEE</formula1>
    </dataValidation>
    <dataValidation allowBlank="1" showInputMessage="1" showErrorMessage="1" promptTitle="FORMAT DATE" prompt="SAISIR LE DATE DE DEBUT DE TOURNOI AU FORMAT jj/mm" sqref="V8"/>
    <dataValidation allowBlank="1" showInputMessage="1" showErrorMessage="1" promptTitle="FORMAT DATE" prompt="SAISIR LE DATE DE FIN DE TOURNOI AU FORMAT jj/mm" sqref="V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26"/>
  <sheetViews>
    <sheetView workbookViewId="0">
      <selection activeCell="D11" sqref="D11"/>
    </sheetView>
  </sheetViews>
  <sheetFormatPr baseColWidth="10" defaultRowHeight="12.75" x14ac:dyDescent="0.2"/>
  <cols>
    <col min="1" max="1" width="11.42578125" style="38"/>
    <col min="2" max="2" width="2.7109375" style="38" bestFit="1" customWidth="1"/>
    <col min="3" max="3" width="3" style="38" customWidth="1"/>
    <col min="4" max="4" width="30" style="38" customWidth="1"/>
    <col min="5" max="5" width="20.7109375" style="38" customWidth="1"/>
    <col min="6" max="6" width="30" style="38" customWidth="1"/>
    <col min="7" max="7" width="20.7109375" style="38" customWidth="1"/>
    <col min="8" max="8" width="5.28515625" style="38" bestFit="1" customWidth="1"/>
    <col min="9" max="9" width="3.28515625" style="38" customWidth="1"/>
    <col min="10" max="11" width="30.7109375" style="38" customWidth="1"/>
    <col min="12" max="257" width="11.42578125" style="38"/>
    <col min="258" max="258" width="2.7109375" style="38" bestFit="1" customWidth="1"/>
    <col min="259" max="259" width="3" style="38" customWidth="1"/>
    <col min="260" max="260" width="18.7109375" style="38" bestFit="1" customWidth="1"/>
    <col min="261" max="261" width="21.5703125" style="38" bestFit="1" customWidth="1"/>
    <col min="262" max="262" width="5.28515625" style="38" bestFit="1" customWidth="1"/>
    <col min="263" max="263" width="3.28515625" style="38" customWidth="1"/>
    <col min="264" max="265" width="13.5703125" style="38" customWidth="1"/>
    <col min="266" max="513" width="11.42578125" style="38"/>
    <col min="514" max="514" width="2.7109375" style="38" bestFit="1" customWidth="1"/>
    <col min="515" max="515" width="3" style="38" customWidth="1"/>
    <col min="516" max="516" width="18.7109375" style="38" bestFit="1" customWidth="1"/>
    <col min="517" max="517" width="21.5703125" style="38" bestFit="1" customWidth="1"/>
    <col min="518" max="518" width="5.28515625" style="38" bestFit="1" customWidth="1"/>
    <col min="519" max="519" width="3.28515625" style="38" customWidth="1"/>
    <col min="520" max="521" width="13.5703125" style="38" customWidth="1"/>
    <col min="522" max="769" width="11.42578125" style="38"/>
    <col min="770" max="770" width="2.7109375" style="38" bestFit="1" customWidth="1"/>
    <col min="771" max="771" width="3" style="38" customWidth="1"/>
    <col min="772" max="772" width="18.7109375" style="38" bestFit="1" customWidth="1"/>
    <col min="773" max="773" width="21.5703125" style="38" bestFit="1" customWidth="1"/>
    <col min="774" max="774" width="5.28515625" style="38" bestFit="1" customWidth="1"/>
    <col min="775" max="775" width="3.28515625" style="38" customWidth="1"/>
    <col min="776" max="777" width="13.5703125" style="38" customWidth="1"/>
    <col min="778" max="1025" width="11.42578125" style="38"/>
    <col min="1026" max="1026" width="2.7109375" style="38" bestFit="1" customWidth="1"/>
    <col min="1027" max="1027" width="3" style="38" customWidth="1"/>
    <col min="1028" max="1028" width="18.7109375" style="38" bestFit="1" customWidth="1"/>
    <col min="1029" max="1029" width="21.5703125" style="38" bestFit="1" customWidth="1"/>
    <col min="1030" max="1030" width="5.28515625" style="38" bestFit="1" customWidth="1"/>
    <col min="1031" max="1031" width="3.28515625" style="38" customWidth="1"/>
    <col min="1032" max="1033" width="13.5703125" style="38" customWidth="1"/>
    <col min="1034" max="1281" width="11.42578125" style="38"/>
    <col min="1282" max="1282" width="2.7109375" style="38" bestFit="1" customWidth="1"/>
    <col min="1283" max="1283" width="3" style="38" customWidth="1"/>
    <col min="1284" max="1284" width="18.7109375" style="38" bestFit="1" customWidth="1"/>
    <col min="1285" max="1285" width="21.5703125" style="38" bestFit="1" customWidth="1"/>
    <col min="1286" max="1286" width="5.28515625" style="38" bestFit="1" customWidth="1"/>
    <col min="1287" max="1287" width="3.28515625" style="38" customWidth="1"/>
    <col min="1288" max="1289" width="13.5703125" style="38" customWidth="1"/>
    <col min="1290" max="1537" width="11.42578125" style="38"/>
    <col min="1538" max="1538" width="2.7109375" style="38" bestFit="1" customWidth="1"/>
    <col min="1539" max="1539" width="3" style="38" customWidth="1"/>
    <col min="1540" max="1540" width="18.7109375" style="38" bestFit="1" customWidth="1"/>
    <col min="1541" max="1541" width="21.5703125" style="38" bestFit="1" customWidth="1"/>
    <col min="1542" max="1542" width="5.28515625" style="38" bestFit="1" customWidth="1"/>
    <col min="1543" max="1543" width="3.28515625" style="38" customWidth="1"/>
    <col min="1544" max="1545" width="13.5703125" style="38" customWidth="1"/>
    <col min="1546" max="1793" width="11.42578125" style="38"/>
    <col min="1794" max="1794" width="2.7109375" style="38" bestFit="1" customWidth="1"/>
    <col min="1795" max="1795" width="3" style="38" customWidth="1"/>
    <col min="1796" max="1796" width="18.7109375" style="38" bestFit="1" customWidth="1"/>
    <col min="1797" max="1797" width="21.5703125" style="38" bestFit="1" customWidth="1"/>
    <col min="1798" max="1798" width="5.28515625" style="38" bestFit="1" customWidth="1"/>
    <col min="1799" max="1799" width="3.28515625" style="38" customWidth="1"/>
    <col min="1800" max="1801" width="13.5703125" style="38" customWidth="1"/>
    <col min="1802" max="2049" width="11.42578125" style="38"/>
    <col min="2050" max="2050" width="2.7109375" style="38" bestFit="1" customWidth="1"/>
    <col min="2051" max="2051" width="3" style="38" customWidth="1"/>
    <col min="2052" max="2052" width="18.7109375" style="38" bestFit="1" customWidth="1"/>
    <col min="2053" max="2053" width="21.5703125" style="38" bestFit="1" customWidth="1"/>
    <col min="2054" max="2054" width="5.28515625" style="38" bestFit="1" customWidth="1"/>
    <col min="2055" max="2055" width="3.28515625" style="38" customWidth="1"/>
    <col min="2056" max="2057" width="13.5703125" style="38" customWidth="1"/>
    <col min="2058" max="2305" width="11.42578125" style="38"/>
    <col min="2306" max="2306" width="2.7109375" style="38" bestFit="1" customWidth="1"/>
    <col min="2307" max="2307" width="3" style="38" customWidth="1"/>
    <col min="2308" max="2308" width="18.7109375" style="38" bestFit="1" customWidth="1"/>
    <col min="2309" max="2309" width="21.5703125" style="38" bestFit="1" customWidth="1"/>
    <col min="2310" max="2310" width="5.28515625" style="38" bestFit="1" customWidth="1"/>
    <col min="2311" max="2311" width="3.28515625" style="38" customWidth="1"/>
    <col min="2312" max="2313" width="13.5703125" style="38" customWidth="1"/>
    <col min="2314" max="2561" width="11.42578125" style="38"/>
    <col min="2562" max="2562" width="2.7109375" style="38" bestFit="1" customWidth="1"/>
    <col min="2563" max="2563" width="3" style="38" customWidth="1"/>
    <col min="2564" max="2564" width="18.7109375" style="38" bestFit="1" customWidth="1"/>
    <col min="2565" max="2565" width="21.5703125" style="38" bestFit="1" customWidth="1"/>
    <col min="2566" max="2566" width="5.28515625" style="38" bestFit="1" customWidth="1"/>
    <col min="2567" max="2567" width="3.28515625" style="38" customWidth="1"/>
    <col min="2568" max="2569" width="13.5703125" style="38" customWidth="1"/>
    <col min="2570" max="2817" width="11.42578125" style="38"/>
    <col min="2818" max="2818" width="2.7109375" style="38" bestFit="1" customWidth="1"/>
    <col min="2819" max="2819" width="3" style="38" customWidth="1"/>
    <col min="2820" max="2820" width="18.7109375" style="38" bestFit="1" customWidth="1"/>
    <col min="2821" max="2821" width="21.5703125" style="38" bestFit="1" customWidth="1"/>
    <col min="2822" max="2822" width="5.28515625" style="38" bestFit="1" customWidth="1"/>
    <col min="2823" max="2823" width="3.28515625" style="38" customWidth="1"/>
    <col min="2824" max="2825" width="13.5703125" style="38" customWidth="1"/>
    <col min="2826" max="3073" width="11.42578125" style="38"/>
    <col min="3074" max="3074" width="2.7109375" style="38" bestFit="1" customWidth="1"/>
    <col min="3075" max="3075" width="3" style="38" customWidth="1"/>
    <col min="3076" max="3076" width="18.7109375" style="38" bestFit="1" customWidth="1"/>
    <col min="3077" max="3077" width="21.5703125" style="38" bestFit="1" customWidth="1"/>
    <col min="3078" max="3078" width="5.28515625" style="38" bestFit="1" customWidth="1"/>
    <col min="3079" max="3079" width="3.28515625" style="38" customWidth="1"/>
    <col min="3080" max="3081" width="13.5703125" style="38" customWidth="1"/>
    <col min="3082" max="3329" width="11.42578125" style="38"/>
    <col min="3330" max="3330" width="2.7109375" style="38" bestFit="1" customWidth="1"/>
    <col min="3331" max="3331" width="3" style="38" customWidth="1"/>
    <col min="3332" max="3332" width="18.7109375" style="38" bestFit="1" customWidth="1"/>
    <col min="3333" max="3333" width="21.5703125" style="38" bestFit="1" customWidth="1"/>
    <col min="3334" max="3334" width="5.28515625" style="38" bestFit="1" customWidth="1"/>
    <col min="3335" max="3335" width="3.28515625" style="38" customWidth="1"/>
    <col min="3336" max="3337" width="13.5703125" style="38" customWidth="1"/>
    <col min="3338" max="3585" width="11.42578125" style="38"/>
    <col min="3586" max="3586" width="2.7109375" style="38" bestFit="1" customWidth="1"/>
    <col min="3587" max="3587" width="3" style="38" customWidth="1"/>
    <col min="3588" max="3588" width="18.7109375" style="38" bestFit="1" customWidth="1"/>
    <col min="3589" max="3589" width="21.5703125" style="38" bestFit="1" customWidth="1"/>
    <col min="3590" max="3590" width="5.28515625" style="38" bestFit="1" customWidth="1"/>
    <col min="3591" max="3591" width="3.28515625" style="38" customWidth="1"/>
    <col min="3592" max="3593" width="13.5703125" style="38" customWidth="1"/>
    <col min="3594" max="3841" width="11.42578125" style="38"/>
    <col min="3842" max="3842" width="2.7109375" style="38" bestFit="1" customWidth="1"/>
    <col min="3843" max="3843" width="3" style="38" customWidth="1"/>
    <col min="3844" max="3844" width="18.7109375" style="38" bestFit="1" customWidth="1"/>
    <col min="3845" max="3845" width="21.5703125" style="38" bestFit="1" customWidth="1"/>
    <col min="3846" max="3846" width="5.28515625" style="38" bestFit="1" customWidth="1"/>
    <col min="3847" max="3847" width="3.28515625" style="38" customWidth="1"/>
    <col min="3848" max="3849" width="13.5703125" style="38" customWidth="1"/>
    <col min="3850" max="4097" width="11.42578125" style="38"/>
    <col min="4098" max="4098" width="2.7109375" style="38" bestFit="1" customWidth="1"/>
    <col min="4099" max="4099" width="3" style="38" customWidth="1"/>
    <col min="4100" max="4100" width="18.7109375" style="38" bestFit="1" customWidth="1"/>
    <col min="4101" max="4101" width="21.5703125" style="38" bestFit="1" customWidth="1"/>
    <col min="4102" max="4102" width="5.28515625" style="38" bestFit="1" customWidth="1"/>
    <col min="4103" max="4103" width="3.28515625" style="38" customWidth="1"/>
    <col min="4104" max="4105" width="13.5703125" style="38" customWidth="1"/>
    <col min="4106" max="4353" width="11.42578125" style="38"/>
    <col min="4354" max="4354" width="2.7109375" style="38" bestFit="1" customWidth="1"/>
    <col min="4355" max="4355" width="3" style="38" customWidth="1"/>
    <col min="4356" max="4356" width="18.7109375" style="38" bestFit="1" customWidth="1"/>
    <col min="4357" max="4357" width="21.5703125" style="38" bestFit="1" customWidth="1"/>
    <col min="4358" max="4358" width="5.28515625" style="38" bestFit="1" customWidth="1"/>
    <col min="4359" max="4359" width="3.28515625" style="38" customWidth="1"/>
    <col min="4360" max="4361" width="13.5703125" style="38" customWidth="1"/>
    <col min="4362" max="4609" width="11.42578125" style="38"/>
    <col min="4610" max="4610" width="2.7109375" style="38" bestFit="1" customWidth="1"/>
    <col min="4611" max="4611" width="3" style="38" customWidth="1"/>
    <col min="4612" max="4612" width="18.7109375" style="38" bestFit="1" customWidth="1"/>
    <col min="4613" max="4613" width="21.5703125" style="38" bestFit="1" customWidth="1"/>
    <col min="4614" max="4614" width="5.28515625" style="38" bestFit="1" customWidth="1"/>
    <col min="4615" max="4615" width="3.28515625" style="38" customWidth="1"/>
    <col min="4616" max="4617" width="13.5703125" style="38" customWidth="1"/>
    <col min="4618" max="4865" width="11.42578125" style="38"/>
    <col min="4866" max="4866" width="2.7109375" style="38" bestFit="1" customWidth="1"/>
    <col min="4867" max="4867" width="3" style="38" customWidth="1"/>
    <col min="4868" max="4868" width="18.7109375" style="38" bestFit="1" customWidth="1"/>
    <col min="4869" max="4869" width="21.5703125" style="38" bestFit="1" customWidth="1"/>
    <col min="4870" max="4870" width="5.28515625" style="38" bestFit="1" customWidth="1"/>
    <col min="4871" max="4871" width="3.28515625" style="38" customWidth="1"/>
    <col min="4872" max="4873" width="13.5703125" style="38" customWidth="1"/>
    <col min="4874" max="5121" width="11.42578125" style="38"/>
    <col min="5122" max="5122" width="2.7109375" style="38" bestFit="1" customWidth="1"/>
    <col min="5123" max="5123" width="3" style="38" customWidth="1"/>
    <col min="5124" max="5124" width="18.7109375" style="38" bestFit="1" customWidth="1"/>
    <col min="5125" max="5125" width="21.5703125" style="38" bestFit="1" customWidth="1"/>
    <col min="5126" max="5126" width="5.28515625" style="38" bestFit="1" customWidth="1"/>
    <col min="5127" max="5127" width="3.28515625" style="38" customWidth="1"/>
    <col min="5128" max="5129" width="13.5703125" style="38" customWidth="1"/>
    <col min="5130" max="5377" width="11.42578125" style="38"/>
    <col min="5378" max="5378" width="2.7109375" style="38" bestFit="1" customWidth="1"/>
    <col min="5379" max="5379" width="3" style="38" customWidth="1"/>
    <col min="5380" max="5380" width="18.7109375" style="38" bestFit="1" customWidth="1"/>
    <col min="5381" max="5381" width="21.5703125" style="38" bestFit="1" customWidth="1"/>
    <col min="5382" max="5382" width="5.28515625" style="38" bestFit="1" customWidth="1"/>
    <col min="5383" max="5383" width="3.28515625" style="38" customWidth="1"/>
    <col min="5384" max="5385" width="13.5703125" style="38" customWidth="1"/>
    <col min="5386" max="5633" width="11.42578125" style="38"/>
    <col min="5634" max="5634" width="2.7109375" style="38" bestFit="1" customWidth="1"/>
    <col min="5635" max="5635" width="3" style="38" customWidth="1"/>
    <col min="5636" max="5636" width="18.7109375" style="38" bestFit="1" customWidth="1"/>
    <col min="5637" max="5637" width="21.5703125" style="38" bestFit="1" customWidth="1"/>
    <col min="5638" max="5638" width="5.28515625" style="38" bestFit="1" customWidth="1"/>
    <col min="5639" max="5639" width="3.28515625" style="38" customWidth="1"/>
    <col min="5640" max="5641" width="13.5703125" style="38" customWidth="1"/>
    <col min="5642" max="5889" width="11.42578125" style="38"/>
    <col min="5890" max="5890" width="2.7109375" style="38" bestFit="1" customWidth="1"/>
    <col min="5891" max="5891" width="3" style="38" customWidth="1"/>
    <col min="5892" max="5892" width="18.7109375" style="38" bestFit="1" customWidth="1"/>
    <col min="5893" max="5893" width="21.5703125" style="38" bestFit="1" customWidth="1"/>
    <col min="5894" max="5894" width="5.28515625" style="38" bestFit="1" customWidth="1"/>
    <col min="5895" max="5895" width="3.28515625" style="38" customWidth="1"/>
    <col min="5896" max="5897" width="13.5703125" style="38" customWidth="1"/>
    <col min="5898" max="6145" width="11.42578125" style="38"/>
    <col min="6146" max="6146" width="2.7109375" style="38" bestFit="1" customWidth="1"/>
    <col min="6147" max="6147" width="3" style="38" customWidth="1"/>
    <col min="6148" max="6148" width="18.7109375" style="38" bestFit="1" customWidth="1"/>
    <col min="6149" max="6149" width="21.5703125" style="38" bestFit="1" customWidth="1"/>
    <col min="6150" max="6150" width="5.28515625" style="38" bestFit="1" customWidth="1"/>
    <col min="6151" max="6151" width="3.28515625" style="38" customWidth="1"/>
    <col min="6152" max="6153" width="13.5703125" style="38" customWidth="1"/>
    <col min="6154" max="6401" width="11.42578125" style="38"/>
    <col min="6402" max="6402" width="2.7109375" style="38" bestFit="1" customWidth="1"/>
    <col min="6403" max="6403" width="3" style="38" customWidth="1"/>
    <col min="6404" max="6404" width="18.7109375" style="38" bestFit="1" customWidth="1"/>
    <col min="6405" max="6405" width="21.5703125" style="38" bestFit="1" customWidth="1"/>
    <col min="6406" max="6406" width="5.28515625" style="38" bestFit="1" customWidth="1"/>
    <col min="6407" max="6407" width="3.28515625" style="38" customWidth="1"/>
    <col min="6408" max="6409" width="13.5703125" style="38" customWidth="1"/>
    <col min="6410" max="6657" width="11.42578125" style="38"/>
    <col min="6658" max="6658" width="2.7109375" style="38" bestFit="1" customWidth="1"/>
    <col min="6659" max="6659" width="3" style="38" customWidth="1"/>
    <col min="6660" max="6660" width="18.7109375" style="38" bestFit="1" customWidth="1"/>
    <col min="6661" max="6661" width="21.5703125" style="38" bestFit="1" customWidth="1"/>
    <col min="6662" max="6662" width="5.28515625" style="38" bestFit="1" customWidth="1"/>
    <col min="6663" max="6663" width="3.28515625" style="38" customWidth="1"/>
    <col min="6664" max="6665" width="13.5703125" style="38" customWidth="1"/>
    <col min="6666" max="6913" width="11.42578125" style="38"/>
    <col min="6914" max="6914" width="2.7109375" style="38" bestFit="1" customWidth="1"/>
    <col min="6915" max="6915" width="3" style="38" customWidth="1"/>
    <col min="6916" max="6916" width="18.7109375" style="38" bestFit="1" customWidth="1"/>
    <col min="6917" max="6917" width="21.5703125" style="38" bestFit="1" customWidth="1"/>
    <col min="6918" max="6918" width="5.28515625" style="38" bestFit="1" customWidth="1"/>
    <col min="6919" max="6919" width="3.28515625" style="38" customWidth="1"/>
    <col min="6920" max="6921" width="13.5703125" style="38" customWidth="1"/>
    <col min="6922" max="7169" width="11.42578125" style="38"/>
    <col min="7170" max="7170" width="2.7109375" style="38" bestFit="1" customWidth="1"/>
    <col min="7171" max="7171" width="3" style="38" customWidth="1"/>
    <col min="7172" max="7172" width="18.7109375" style="38" bestFit="1" customWidth="1"/>
    <col min="7173" max="7173" width="21.5703125" style="38" bestFit="1" customWidth="1"/>
    <col min="7174" max="7174" width="5.28515625" style="38" bestFit="1" customWidth="1"/>
    <col min="7175" max="7175" width="3.28515625" style="38" customWidth="1"/>
    <col min="7176" max="7177" width="13.5703125" style="38" customWidth="1"/>
    <col min="7178" max="7425" width="11.42578125" style="38"/>
    <col min="7426" max="7426" width="2.7109375" style="38" bestFit="1" customWidth="1"/>
    <col min="7427" max="7427" width="3" style="38" customWidth="1"/>
    <col min="7428" max="7428" width="18.7109375" style="38" bestFit="1" customWidth="1"/>
    <col min="7429" max="7429" width="21.5703125" style="38" bestFit="1" customWidth="1"/>
    <col min="7430" max="7430" width="5.28515625" style="38" bestFit="1" customWidth="1"/>
    <col min="7431" max="7431" width="3.28515625" style="38" customWidth="1"/>
    <col min="7432" max="7433" width="13.5703125" style="38" customWidth="1"/>
    <col min="7434" max="7681" width="11.42578125" style="38"/>
    <col min="7682" max="7682" width="2.7109375" style="38" bestFit="1" customWidth="1"/>
    <col min="7683" max="7683" width="3" style="38" customWidth="1"/>
    <col min="7684" max="7684" width="18.7109375" style="38" bestFit="1" customWidth="1"/>
    <col min="7685" max="7685" width="21.5703125" style="38" bestFit="1" customWidth="1"/>
    <col min="7686" max="7686" width="5.28515625" style="38" bestFit="1" customWidth="1"/>
    <col min="7687" max="7687" width="3.28515625" style="38" customWidth="1"/>
    <col min="7688" max="7689" width="13.5703125" style="38" customWidth="1"/>
    <col min="7690" max="7937" width="11.42578125" style="38"/>
    <col min="7938" max="7938" width="2.7109375" style="38" bestFit="1" customWidth="1"/>
    <col min="7939" max="7939" width="3" style="38" customWidth="1"/>
    <col min="7940" max="7940" width="18.7109375" style="38" bestFit="1" customWidth="1"/>
    <col min="7941" max="7941" width="21.5703125" style="38" bestFit="1" customWidth="1"/>
    <col min="7942" max="7942" width="5.28515625" style="38" bestFit="1" customWidth="1"/>
    <col min="7943" max="7943" width="3.28515625" style="38" customWidth="1"/>
    <col min="7944" max="7945" width="13.5703125" style="38" customWidth="1"/>
    <col min="7946" max="8193" width="11.42578125" style="38"/>
    <col min="8194" max="8194" width="2.7109375" style="38" bestFit="1" customWidth="1"/>
    <col min="8195" max="8195" width="3" style="38" customWidth="1"/>
    <col min="8196" max="8196" width="18.7109375" style="38" bestFit="1" customWidth="1"/>
    <col min="8197" max="8197" width="21.5703125" style="38" bestFit="1" customWidth="1"/>
    <col min="8198" max="8198" width="5.28515625" style="38" bestFit="1" customWidth="1"/>
    <col min="8199" max="8199" width="3.28515625" style="38" customWidth="1"/>
    <col min="8200" max="8201" width="13.5703125" style="38" customWidth="1"/>
    <col min="8202" max="8449" width="11.42578125" style="38"/>
    <col min="8450" max="8450" width="2.7109375" style="38" bestFit="1" customWidth="1"/>
    <col min="8451" max="8451" width="3" style="38" customWidth="1"/>
    <col min="8452" max="8452" width="18.7109375" style="38" bestFit="1" customWidth="1"/>
    <col min="8453" max="8453" width="21.5703125" style="38" bestFit="1" customWidth="1"/>
    <col min="8454" max="8454" width="5.28515625" style="38" bestFit="1" customWidth="1"/>
    <col min="8455" max="8455" width="3.28515625" style="38" customWidth="1"/>
    <col min="8456" max="8457" width="13.5703125" style="38" customWidth="1"/>
    <col min="8458" max="8705" width="11.42578125" style="38"/>
    <col min="8706" max="8706" width="2.7109375" style="38" bestFit="1" customWidth="1"/>
    <col min="8707" max="8707" width="3" style="38" customWidth="1"/>
    <col min="8708" max="8708" width="18.7109375" style="38" bestFit="1" customWidth="1"/>
    <col min="8709" max="8709" width="21.5703125" style="38" bestFit="1" customWidth="1"/>
    <col min="8710" max="8710" width="5.28515625" style="38" bestFit="1" customWidth="1"/>
    <col min="8711" max="8711" width="3.28515625" style="38" customWidth="1"/>
    <col min="8712" max="8713" width="13.5703125" style="38" customWidth="1"/>
    <col min="8714" max="8961" width="11.42578125" style="38"/>
    <col min="8962" max="8962" width="2.7109375" style="38" bestFit="1" customWidth="1"/>
    <col min="8963" max="8963" width="3" style="38" customWidth="1"/>
    <col min="8964" max="8964" width="18.7109375" style="38" bestFit="1" customWidth="1"/>
    <col min="8965" max="8965" width="21.5703125" style="38" bestFit="1" customWidth="1"/>
    <col min="8966" max="8966" width="5.28515625" style="38" bestFit="1" customWidth="1"/>
    <col min="8967" max="8967" width="3.28515625" style="38" customWidth="1"/>
    <col min="8968" max="8969" width="13.5703125" style="38" customWidth="1"/>
    <col min="8970" max="9217" width="11.42578125" style="38"/>
    <col min="9218" max="9218" width="2.7109375" style="38" bestFit="1" customWidth="1"/>
    <col min="9219" max="9219" width="3" style="38" customWidth="1"/>
    <col min="9220" max="9220" width="18.7109375" style="38" bestFit="1" customWidth="1"/>
    <col min="9221" max="9221" width="21.5703125" style="38" bestFit="1" customWidth="1"/>
    <col min="9222" max="9222" width="5.28515625" style="38" bestFit="1" customWidth="1"/>
    <col min="9223" max="9223" width="3.28515625" style="38" customWidth="1"/>
    <col min="9224" max="9225" width="13.5703125" style="38" customWidth="1"/>
    <col min="9226" max="9473" width="11.42578125" style="38"/>
    <col min="9474" max="9474" width="2.7109375" style="38" bestFit="1" customWidth="1"/>
    <col min="9475" max="9475" width="3" style="38" customWidth="1"/>
    <col min="9476" max="9476" width="18.7109375" style="38" bestFit="1" customWidth="1"/>
    <col min="9477" max="9477" width="21.5703125" style="38" bestFit="1" customWidth="1"/>
    <col min="9478" max="9478" width="5.28515625" style="38" bestFit="1" customWidth="1"/>
    <col min="9479" max="9479" width="3.28515625" style="38" customWidth="1"/>
    <col min="9480" max="9481" width="13.5703125" style="38" customWidth="1"/>
    <col min="9482" max="9729" width="11.42578125" style="38"/>
    <col min="9730" max="9730" width="2.7109375" style="38" bestFit="1" customWidth="1"/>
    <col min="9731" max="9731" width="3" style="38" customWidth="1"/>
    <col min="9732" max="9732" width="18.7109375" style="38" bestFit="1" customWidth="1"/>
    <col min="9733" max="9733" width="21.5703125" style="38" bestFit="1" customWidth="1"/>
    <col min="9734" max="9734" width="5.28515625" style="38" bestFit="1" customWidth="1"/>
    <col min="9735" max="9735" width="3.28515625" style="38" customWidth="1"/>
    <col min="9736" max="9737" width="13.5703125" style="38" customWidth="1"/>
    <col min="9738" max="9985" width="11.42578125" style="38"/>
    <col min="9986" max="9986" width="2.7109375" style="38" bestFit="1" customWidth="1"/>
    <col min="9987" max="9987" width="3" style="38" customWidth="1"/>
    <col min="9988" max="9988" width="18.7109375" style="38" bestFit="1" customWidth="1"/>
    <col min="9989" max="9989" width="21.5703125" style="38" bestFit="1" customWidth="1"/>
    <col min="9990" max="9990" width="5.28515625" style="38" bestFit="1" customWidth="1"/>
    <col min="9991" max="9991" width="3.28515625" style="38" customWidth="1"/>
    <col min="9992" max="9993" width="13.5703125" style="38" customWidth="1"/>
    <col min="9994" max="10241" width="11.42578125" style="38"/>
    <col min="10242" max="10242" width="2.7109375" style="38" bestFit="1" customWidth="1"/>
    <col min="10243" max="10243" width="3" style="38" customWidth="1"/>
    <col min="10244" max="10244" width="18.7109375" style="38" bestFit="1" customWidth="1"/>
    <col min="10245" max="10245" width="21.5703125" style="38" bestFit="1" customWidth="1"/>
    <col min="10246" max="10246" width="5.28515625" style="38" bestFit="1" customWidth="1"/>
    <col min="10247" max="10247" width="3.28515625" style="38" customWidth="1"/>
    <col min="10248" max="10249" width="13.5703125" style="38" customWidth="1"/>
    <col min="10250" max="10497" width="11.42578125" style="38"/>
    <col min="10498" max="10498" width="2.7109375" style="38" bestFit="1" customWidth="1"/>
    <col min="10499" max="10499" width="3" style="38" customWidth="1"/>
    <col min="10500" max="10500" width="18.7109375" style="38" bestFit="1" customWidth="1"/>
    <col min="10501" max="10501" width="21.5703125" style="38" bestFit="1" customWidth="1"/>
    <col min="10502" max="10502" width="5.28515625" style="38" bestFit="1" customWidth="1"/>
    <col min="10503" max="10503" width="3.28515625" style="38" customWidth="1"/>
    <col min="10504" max="10505" width="13.5703125" style="38" customWidth="1"/>
    <col min="10506" max="10753" width="11.42578125" style="38"/>
    <col min="10754" max="10754" width="2.7109375" style="38" bestFit="1" customWidth="1"/>
    <col min="10755" max="10755" width="3" style="38" customWidth="1"/>
    <col min="10756" max="10756" width="18.7109375" style="38" bestFit="1" customWidth="1"/>
    <col min="10757" max="10757" width="21.5703125" style="38" bestFit="1" customWidth="1"/>
    <col min="10758" max="10758" width="5.28515625" style="38" bestFit="1" customWidth="1"/>
    <col min="10759" max="10759" width="3.28515625" style="38" customWidth="1"/>
    <col min="10760" max="10761" width="13.5703125" style="38" customWidth="1"/>
    <col min="10762" max="11009" width="11.42578125" style="38"/>
    <col min="11010" max="11010" width="2.7109375" style="38" bestFit="1" customWidth="1"/>
    <col min="11011" max="11011" width="3" style="38" customWidth="1"/>
    <col min="11012" max="11012" width="18.7109375" style="38" bestFit="1" customWidth="1"/>
    <col min="11013" max="11013" width="21.5703125" style="38" bestFit="1" customWidth="1"/>
    <col min="11014" max="11014" width="5.28515625" style="38" bestFit="1" customWidth="1"/>
    <col min="11015" max="11015" width="3.28515625" style="38" customWidth="1"/>
    <col min="11016" max="11017" width="13.5703125" style="38" customWidth="1"/>
    <col min="11018" max="11265" width="11.42578125" style="38"/>
    <col min="11266" max="11266" width="2.7109375" style="38" bestFit="1" customWidth="1"/>
    <col min="11267" max="11267" width="3" style="38" customWidth="1"/>
    <col min="11268" max="11268" width="18.7109375" style="38" bestFit="1" customWidth="1"/>
    <col min="11269" max="11269" width="21.5703125" style="38" bestFit="1" customWidth="1"/>
    <col min="11270" max="11270" width="5.28515625" style="38" bestFit="1" customWidth="1"/>
    <col min="11271" max="11271" width="3.28515625" style="38" customWidth="1"/>
    <col min="11272" max="11273" width="13.5703125" style="38" customWidth="1"/>
    <col min="11274" max="11521" width="11.42578125" style="38"/>
    <col min="11522" max="11522" width="2.7109375" style="38" bestFit="1" customWidth="1"/>
    <col min="11523" max="11523" width="3" style="38" customWidth="1"/>
    <col min="11524" max="11524" width="18.7109375" style="38" bestFit="1" customWidth="1"/>
    <col min="11525" max="11525" width="21.5703125" style="38" bestFit="1" customWidth="1"/>
    <col min="11526" max="11526" width="5.28515625" style="38" bestFit="1" customWidth="1"/>
    <col min="11527" max="11527" width="3.28515625" style="38" customWidth="1"/>
    <col min="11528" max="11529" width="13.5703125" style="38" customWidth="1"/>
    <col min="11530" max="11777" width="11.42578125" style="38"/>
    <col min="11778" max="11778" width="2.7109375" style="38" bestFit="1" customWidth="1"/>
    <col min="11779" max="11779" width="3" style="38" customWidth="1"/>
    <col min="11780" max="11780" width="18.7109375" style="38" bestFit="1" customWidth="1"/>
    <col min="11781" max="11781" width="21.5703125" style="38" bestFit="1" customWidth="1"/>
    <col min="11782" max="11782" width="5.28515625" style="38" bestFit="1" customWidth="1"/>
    <col min="11783" max="11783" width="3.28515625" style="38" customWidth="1"/>
    <col min="11784" max="11785" width="13.5703125" style="38" customWidth="1"/>
    <col min="11786" max="12033" width="11.42578125" style="38"/>
    <col min="12034" max="12034" width="2.7109375" style="38" bestFit="1" customWidth="1"/>
    <col min="12035" max="12035" width="3" style="38" customWidth="1"/>
    <col min="12036" max="12036" width="18.7109375" style="38" bestFit="1" customWidth="1"/>
    <col min="12037" max="12037" width="21.5703125" style="38" bestFit="1" customWidth="1"/>
    <col min="12038" max="12038" width="5.28515625" style="38" bestFit="1" customWidth="1"/>
    <col min="12039" max="12039" width="3.28515625" style="38" customWidth="1"/>
    <col min="12040" max="12041" width="13.5703125" style="38" customWidth="1"/>
    <col min="12042" max="12289" width="11.42578125" style="38"/>
    <col min="12290" max="12290" width="2.7109375" style="38" bestFit="1" customWidth="1"/>
    <col min="12291" max="12291" width="3" style="38" customWidth="1"/>
    <col min="12292" max="12292" width="18.7109375" style="38" bestFit="1" customWidth="1"/>
    <col min="12293" max="12293" width="21.5703125" style="38" bestFit="1" customWidth="1"/>
    <col min="12294" max="12294" width="5.28515625" style="38" bestFit="1" customWidth="1"/>
    <col min="12295" max="12295" width="3.28515625" style="38" customWidth="1"/>
    <col min="12296" max="12297" width="13.5703125" style="38" customWidth="1"/>
    <col min="12298" max="12545" width="11.42578125" style="38"/>
    <col min="12546" max="12546" width="2.7109375" style="38" bestFit="1" customWidth="1"/>
    <col min="12547" max="12547" width="3" style="38" customWidth="1"/>
    <col min="12548" max="12548" width="18.7109375" style="38" bestFit="1" customWidth="1"/>
    <col min="12549" max="12549" width="21.5703125" style="38" bestFit="1" customWidth="1"/>
    <col min="12550" max="12550" width="5.28515625" style="38" bestFit="1" customWidth="1"/>
    <col min="12551" max="12551" width="3.28515625" style="38" customWidth="1"/>
    <col min="12552" max="12553" width="13.5703125" style="38" customWidth="1"/>
    <col min="12554" max="12801" width="11.42578125" style="38"/>
    <col min="12802" max="12802" width="2.7109375" style="38" bestFit="1" customWidth="1"/>
    <col min="12803" max="12803" width="3" style="38" customWidth="1"/>
    <col min="12804" max="12804" width="18.7109375" style="38" bestFit="1" customWidth="1"/>
    <col min="12805" max="12805" width="21.5703125" style="38" bestFit="1" customWidth="1"/>
    <col min="12806" max="12806" width="5.28515625" style="38" bestFit="1" customWidth="1"/>
    <col min="12807" max="12807" width="3.28515625" style="38" customWidth="1"/>
    <col min="12808" max="12809" width="13.5703125" style="38" customWidth="1"/>
    <col min="12810" max="13057" width="11.42578125" style="38"/>
    <col min="13058" max="13058" width="2.7109375" style="38" bestFit="1" customWidth="1"/>
    <col min="13059" max="13059" width="3" style="38" customWidth="1"/>
    <col min="13060" max="13060" width="18.7109375" style="38" bestFit="1" customWidth="1"/>
    <col min="13061" max="13061" width="21.5703125" style="38" bestFit="1" customWidth="1"/>
    <col min="13062" max="13062" width="5.28515625" style="38" bestFit="1" customWidth="1"/>
    <col min="13063" max="13063" width="3.28515625" style="38" customWidth="1"/>
    <col min="13064" max="13065" width="13.5703125" style="38" customWidth="1"/>
    <col min="13066" max="13313" width="11.42578125" style="38"/>
    <col min="13314" max="13314" width="2.7109375" style="38" bestFit="1" customWidth="1"/>
    <col min="13315" max="13315" width="3" style="38" customWidth="1"/>
    <col min="13316" max="13316" width="18.7109375" style="38" bestFit="1" customWidth="1"/>
    <col min="13317" max="13317" width="21.5703125" style="38" bestFit="1" customWidth="1"/>
    <col min="13318" max="13318" width="5.28515625" style="38" bestFit="1" customWidth="1"/>
    <col min="13319" max="13319" width="3.28515625" style="38" customWidth="1"/>
    <col min="13320" max="13321" width="13.5703125" style="38" customWidth="1"/>
    <col min="13322" max="13569" width="11.42578125" style="38"/>
    <col min="13570" max="13570" width="2.7109375" style="38" bestFit="1" customWidth="1"/>
    <col min="13571" max="13571" width="3" style="38" customWidth="1"/>
    <col min="13572" max="13572" width="18.7109375" style="38" bestFit="1" customWidth="1"/>
    <col min="13573" max="13573" width="21.5703125" style="38" bestFit="1" customWidth="1"/>
    <col min="13574" max="13574" width="5.28515625" style="38" bestFit="1" customWidth="1"/>
    <col min="13575" max="13575" width="3.28515625" style="38" customWidth="1"/>
    <col min="13576" max="13577" width="13.5703125" style="38" customWidth="1"/>
    <col min="13578" max="13825" width="11.42578125" style="38"/>
    <col min="13826" max="13826" width="2.7109375" style="38" bestFit="1" customWidth="1"/>
    <col min="13827" max="13827" width="3" style="38" customWidth="1"/>
    <col min="13828" max="13828" width="18.7109375" style="38" bestFit="1" customWidth="1"/>
    <col min="13829" max="13829" width="21.5703125" style="38" bestFit="1" customWidth="1"/>
    <col min="13830" max="13830" width="5.28515625" style="38" bestFit="1" customWidth="1"/>
    <col min="13831" max="13831" width="3.28515625" style="38" customWidth="1"/>
    <col min="13832" max="13833" width="13.5703125" style="38" customWidth="1"/>
    <col min="13834" max="14081" width="11.42578125" style="38"/>
    <col min="14082" max="14082" width="2.7109375" style="38" bestFit="1" customWidth="1"/>
    <col min="14083" max="14083" width="3" style="38" customWidth="1"/>
    <col min="14084" max="14084" width="18.7109375" style="38" bestFit="1" customWidth="1"/>
    <col min="14085" max="14085" width="21.5703125" style="38" bestFit="1" customWidth="1"/>
    <col min="14086" max="14086" width="5.28515625" style="38" bestFit="1" customWidth="1"/>
    <col min="14087" max="14087" width="3.28515625" style="38" customWidth="1"/>
    <col min="14088" max="14089" width="13.5703125" style="38" customWidth="1"/>
    <col min="14090" max="14337" width="11.42578125" style="38"/>
    <col min="14338" max="14338" width="2.7109375" style="38" bestFit="1" customWidth="1"/>
    <col min="14339" max="14339" width="3" style="38" customWidth="1"/>
    <col min="14340" max="14340" width="18.7109375" style="38" bestFit="1" customWidth="1"/>
    <col min="14341" max="14341" width="21.5703125" style="38" bestFit="1" customWidth="1"/>
    <col min="14342" max="14342" width="5.28515625" style="38" bestFit="1" customWidth="1"/>
    <col min="14343" max="14343" width="3.28515625" style="38" customWidth="1"/>
    <col min="14344" max="14345" width="13.5703125" style="38" customWidth="1"/>
    <col min="14346" max="14593" width="11.42578125" style="38"/>
    <col min="14594" max="14594" width="2.7109375" style="38" bestFit="1" customWidth="1"/>
    <col min="14595" max="14595" width="3" style="38" customWidth="1"/>
    <col min="14596" max="14596" width="18.7109375" style="38" bestFit="1" customWidth="1"/>
    <col min="14597" max="14597" width="21.5703125" style="38" bestFit="1" customWidth="1"/>
    <col min="14598" max="14598" width="5.28515625" style="38" bestFit="1" customWidth="1"/>
    <col min="14599" max="14599" width="3.28515625" style="38" customWidth="1"/>
    <col min="14600" max="14601" width="13.5703125" style="38" customWidth="1"/>
    <col min="14602" max="14849" width="11.42578125" style="38"/>
    <col min="14850" max="14850" width="2.7109375" style="38" bestFit="1" customWidth="1"/>
    <col min="14851" max="14851" width="3" style="38" customWidth="1"/>
    <col min="14852" max="14852" width="18.7109375" style="38" bestFit="1" customWidth="1"/>
    <col min="14853" max="14853" width="21.5703125" style="38" bestFit="1" customWidth="1"/>
    <col min="14854" max="14854" width="5.28515625" style="38" bestFit="1" customWidth="1"/>
    <col min="14855" max="14855" width="3.28515625" style="38" customWidth="1"/>
    <col min="14856" max="14857" width="13.5703125" style="38" customWidth="1"/>
    <col min="14858" max="15105" width="11.42578125" style="38"/>
    <col min="15106" max="15106" width="2.7109375" style="38" bestFit="1" customWidth="1"/>
    <col min="15107" max="15107" width="3" style="38" customWidth="1"/>
    <col min="15108" max="15108" width="18.7109375" style="38" bestFit="1" customWidth="1"/>
    <col min="15109" max="15109" width="21.5703125" style="38" bestFit="1" customWidth="1"/>
    <col min="15110" max="15110" width="5.28515625" style="38" bestFit="1" customWidth="1"/>
    <col min="15111" max="15111" width="3.28515625" style="38" customWidth="1"/>
    <col min="15112" max="15113" width="13.5703125" style="38" customWidth="1"/>
    <col min="15114" max="15361" width="11.42578125" style="38"/>
    <col min="15362" max="15362" width="2.7109375" style="38" bestFit="1" customWidth="1"/>
    <col min="15363" max="15363" width="3" style="38" customWidth="1"/>
    <col min="15364" max="15364" width="18.7109375" style="38" bestFit="1" customWidth="1"/>
    <col min="15365" max="15365" width="21.5703125" style="38" bestFit="1" customWidth="1"/>
    <col min="15366" max="15366" width="5.28515625" style="38" bestFit="1" customWidth="1"/>
    <col min="15367" max="15367" width="3.28515625" style="38" customWidth="1"/>
    <col min="15368" max="15369" width="13.5703125" style="38" customWidth="1"/>
    <col min="15370" max="15617" width="11.42578125" style="38"/>
    <col min="15618" max="15618" width="2.7109375" style="38" bestFit="1" customWidth="1"/>
    <col min="15619" max="15619" width="3" style="38" customWidth="1"/>
    <col min="15620" max="15620" width="18.7109375" style="38" bestFit="1" customWidth="1"/>
    <col min="15621" max="15621" width="21.5703125" style="38" bestFit="1" customWidth="1"/>
    <col min="15622" max="15622" width="5.28515625" style="38" bestFit="1" customWidth="1"/>
    <col min="15623" max="15623" width="3.28515625" style="38" customWidth="1"/>
    <col min="15624" max="15625" width="13.5703125" style="38" customWidth="1"/>
    <col min="15626" max="15873" width="11.42578125" style="38"/>
    <col min="15874" max="15874" width="2.7109375" style="38" bestFit="1" customWidth="1"/>
    <col min="15875" max="15875" width="3" style="38" customWidth="1"/>
    <col min="15876" max="15876" width="18.7109375" style="38" bestFit="1" customWidth="1"/>
    <col min="15877" max="15877" width="21.5703125" style="38" bestFit="1" customWidth="1"/>
    <col min="15878" max="15878" width="5.28515625" style="38" bestFit="1" customWidth="1"/>
    <col min="15879" max="15879" width="3.28515625" style="38" customWidth="1"/>
    <col min="15880" max="15881" width="13.5703125" style="38" customWidth="1"/>
    <col min="15882" max="16129" width="11.42578125" style="38"/>
    <col min="16130" max="16130" width="2.7109375" style="38" bestFit="1" customWidth="1"/>
    <col min="16131" max="16131" width="3" style="38" customWidth="1"/>
    <col min="16132" max="16132" width="18.7109375" style="38" bestFit="1" customWidth="1"/>
    <col min="16133" max="16133" width="21.5703125" style="38" bestFit="1" customWidth="1"/>
    <col min="16134" max="16134" width="5.28515625" style="38" bestFit="1" customWidth="1"/>
    <col min="16135" max="16135" width="3.28515625" style="38" customWidth="1"/>
    <col min="16136" max="16137" width="13.5703125" style="38" customWidth="1"/>
    <col min="16138" max="16384" width="11.42578125" style="38"/>
  </cols>
  <sheetData>
    <row r="1" spans="1:13" ht="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 x14ac:dyDescent="0.25">
      <c r="A2"/>
      <c r="B2"/>
      <c r="C2"/>
      <c r="D2"/>
      <c r="E2" s="255" t="str">
        <f>'LISTE ENGAGES'!$E$1</f>
        <v>APPELATION TOURNOI</v>
      </c>
      <c r="F2" s="255"/>
      <c r="G2" s="255"/>
      <c r="H2" s="255"/>
      <c r="I2" s="255"/>
      <c r="J2" s="255"/>
      <c r="K2" s="255" t="str">
        <f>'LISTE ENGAGES'!$J$1</f>
        <v>ORGANISATEUR</v>
      </c>
      <c r="L2"/>
      <c r="M2"/>
    </row>
    <row r="3" spans="1:13" ht="15" x14ac:dyDescent="0.25">
      <c r="A3"/>
      <c r="B3"/>
      <c r="C3"/>
      <c r="D3"/>
      <c r="E3" s="255"/>
      <c r="F3" s="255"/>
      <c r="G3" s="255"/>
      <c r="H3" s="255"/>
      <c r="I3" s="255"/>
      <c r="J3" s="255"/>
      <c r="K3" s="255"/>
      <c r="L3"/>
      <c r="M3"/>
    </row>
    <row r="4" spans="1:13" ht="15" x14ac:dyDescent="0.25">
      <c r="A4"/>
      <c r="B4"/>
      <c r="C4"/>
      <c r="D4"/>
      <c r="E4" s="262" t="str">
        <f>'LISTE ENGAGES'!$E$4</f>
        <v>LIEU</v>
      </c>
      <c r="F4" s="262"/>
      <c r="G4" s="262" t="str">
        <f>'LISTE ENGAGES'!$H$4</f>
        <v>DATE</v>
      </c>
      <c r="H4" s="262"/>
      <c r="I4" s="262"/>
      <c r="J4" s="107" t="str">
        <f>'LISTE ENGAGES'!$J$4</f>
        <v>GENRE</v>
      </c>
      <c r="K4" s="255"/>
      <c r="L4"/>
      <c r="M4"/>
    </row>
    <row r="5" spans="1:13" ht="15" x14ac:dyDescent="0.25">
      <c r="A5"/>
      <c r="B5"/>
      <c r="C5"/>
      <c r="D5"/>
      <c r="E5" s="263" t="str">
        <f>'LISTE ENGAGES'!$E$5</f>
        <v>TYPE</v>
      </c>
      <c r="F5" s="263"/>
      <c r="G5" s="263"/>
      <c r="H5" s="263"/>
      <c r="I5" s="263"/>
      <c r="J5" s="263"/>
      <c r="K5" s="262"/>
      <c r="L5"/>
      <c r="M5"/>
    </row>
    <row r="6" spans="1:13" ht="15" x14ac:dyDescent="0.25">
      <c r="A6"/>
      <c r="B6"/>
      <c r="C6"/>
      <c r="D6"/>
      <c r="E6" s="260" t="s">
        <v>112</v>
      </c>
      <c r="F6" s="260"/>
      <c r="G6" s="260"/>
      <c r="H6" s="260"/>
      <c r="I6" s="260"/>
      <c r="J6" s="260"/>
      <c r="K6" s="261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10" spans="1:13" x14ac:dyDescent="0.2">
      <c r="B10" s="1" t="s">
        <v>0</v>
      </c>
      <c r="C10" s="1"/>
      <c r="D10" s="1" t="s">
        <v>47</v>
      </c>
      <c r="E10" s="1" t="s">
        <v>48</v>
      </c>
      <c r="F10" s="1" t="s">
        <v>47</v>
      </c>
      <c r="G10" s="1" t="s">
        <v>48</v>
      </c>
      <c r="H10" s="1" t="s">
        <v>1</v>
      </c>
      <c r="I10" s="1" t="s">
        <v>2</v>
      </c>
      <c r="J10" s="2" t="s">
        <v>3</v>
      </c>
      <c r="K10" s="2" t="s">
        <v>4</v>
      </c>
    </row>
    <row r="11" spans="1:13" ht="24.95" customHeight="1" x14ac:dyDescent="0.2">
      <c r="B11" s="39">
        <v>1</v>
      </c>
      <c r="C11" s="39"/>
      <c r="D11" s="164" t="s">
        <v>199</v>
      </c>
      <c r="E11" s="165"/>
      <c r="F11" s="166">
        <v>1</v>
      </c>
      <c r="G11" s="167"/>
      <c r="H11" s="168"/>
      <c r="I11" s="169"/>
      <c r="J11" s="170"/>
      <c r="K11" s="170"/>
    </row>
    <row r="12" spans="1:13" ht="24.95" customHeight="1" x14ac:dyDescent="0.2">
      <c r="B12" s="3">
        <v>2</v>
      </c>
      <c r="C12" s="39"/>
      <c r="D12" s="164" t="s">
        <v>199</v>
      </c>
      <c r="E12" s="165"/>
      <c r="F12" s="166">
        <v>2</v>
      </c>
      <c r="G12" s="167"/>
      <c r="H12" s="168"/>
      <c r="I12" s="169"/>
      <c r="J12" s="170"/>
      <c r="K12" s="170"/>
    </row>
    <row r="13" spans="1:13" ht="24.95" customHeight="1" x14ac:dyDescent="0.2">
      <c r="B13" s="40">
        <v>3</v>
      </c>
      <c r="C13" s="41"/>
      <c r="D13" s="164" t="s">
        <v>199</v>
      </c>
      <c r="E13" s="165"/>
      <c r="F13" s="166">
        <v>3</v>
      </c>
      <c r="G13" s="167"/>
      <c r="H13" s="168"/>
      <c r="I13" s="169"/>
      <c r="J13" s="170"/>
      <c r="K13" s="170"/>
    </row>
    <row r="14" spans="1:13" ht="24.95" customHeight="1" x14ac:dyDescent="0.2">
      <c r="B14" s="42">
        <v>4</v>
      </c>
      <c r="C14" s="41"/>
      <c r="D14" s="164" t="s">
        <v>199</v>
      </c>
      <c r="E14" s="165"/>
      <c r="F14" s="166">
        <v>4</v>
      </c>
      <c r="G14" s="171"/>
      <c r="H14" s="168"/>
      <c r="I14" s="169"/>
      <c r="J14" s="170"/>
      <c r="K14" s="170"/>
    </row>
    <row r="15" spans="1:13" ht="24.95" customHeight="1" x14ac:dyDescent="0.2">
      <c r="B15" s="40">
        <v>5</v>
      </c>
      <c r="C15" s="41"/>
      <c r="D15" s="164" t="s">
        <v>199</v>
      </c>
      <c r="E15" s="165"/>
      <c r="F15" s="166">
        <v>5</v>
      </c>
      <c r="G15" s="171"/>
      <c r="H15" s="172"/>
      <c r="I15" s="169"/>
      <c r="J15" s="170"/>
      <c r="K15" s="170"/>
    </row>
    <row r="16" spans="1:13" ht="24.95" customHeight="1" x14ac:dyDescent="0.2">
      <c r="B16" s="39">
        <v>6</v>
      </c>
      <c r="C16" s="41"/>
      <c r="D16" s="164" t="s">
        <v>199</v>
      </c>
      <c r="E16" s="165"/>
      <c r="F16" s="166">
        <v>6</v>
      </c>
      <c r="G16" s="171"/>
      <c r="H16" s="168"/>
      <c r="I16" s="169"/>
      <c r="J16" s="170"/>
      <c r="K16" s="170"/>
    </row>
    <row r="17" spans="2:11" ht="24.95" customHeight="1" x14ac:dyDescent="0.2">
      <c r="B17" s="43">
        <v>7</v>
      </c>
      <c r="C17" s="44"/>
      <c r="D17" s="164" t="s">
        <v>199</v>
      </c>
      <c r="E17" s="165"/>
      <c r="F17" s="166">
        <v>7</v>
      </c>
      <c r="G17" s="171"/>
      <c r="H17" s="168"/>
      <c r="I17" s="173"/>
      <c r="J17" s="174"/>
      <c r="K17" s="174"/>
    </row>
    <row r="18" spans="2:11" ht="24.95" customHeight="1" x14ac:dyDescent="0.2">
      <c r="B18" s="42">
        <v>8</v>
      </c>
      <c r="C18" s="41"/>
      <c r="D18" s="164" t="s">
        <v>199</v>
      </c>
      <c r="E18" s="165"/>
      <c r="F18" s="166">
        <v>8</v>
      </c>
      <c r="G18" s="171"/>
      <c r="H18" s="172"/>
      <c r="I18" s="169"/>
      <c r="J18" s="170"/>
      <c r="K18" s="170"/>
    </row>
    <row r="19" spans="2:11" ht="24.95" customHeight="1" x14ac:dyDescent="0.2">
      <c r="B19" s="45">
        <v>9</v>
      </c>
      <c r="C19" s="44"/>
      <c r="D19" s="164" t="s">
        <v>199</v>
      </c>
      <c r="E19" s="165"/>
      <c r="F19" s="166">
        <v>9</v>
      </c>
      <c r="G19" s="171"/>
      <c r="H19" s="168"/>
      <c r="I19" s="173"/>
      <c r="J19" s="174"/>
      <c r="K19" s="174"/>
    </row>
    <row r="20" spans="2:11" ht="24.95" customHeight="1" x14ac:dyDescent="0.2">
      <c r="B20" s="42">
        <v>10</v>
      </c>
      <c r="C20" s="41"/>
      <c r="D20" s="164" t="s">
        <v>199</v>
      </c>
      <c r="E20" s="165"/>
      <c r="F20" s="166">
        <v>10</v>
      </c>
      <c r="G20" s="171"/>
      <c r="H20" s="168"/>
      <c r="I20" s="169"/>
      <c r="J20" s="170"/>
      <c r="K20" s="170"/>
    </row>
    <row r="21" spans="2:11" ht="24.95" customHeight="1" x14ac:dyDescent="0.2">
      <c r="B21" s="45">
        <v>11</v>
      </c>
      <c r="C21" s="44"/>
      <c r="D21" s="164" t="s">
        <v>199</v>
      </c>
      <c r="E21" s="165"/>
      <c r="F21" s="166">
        <v>11</v>
      </c>
      <c r="G21" s="171"/>
      <c r="H21" s="168"/>
      <c r="I21" s="173"/>
      <c r="J21" s="174"/>
      <c r="K21" s="174"/>
    </row>
    <row r="22" spans="2:11" ht="24.95" customHeight="1" x14ac:dyDescent="0.2">
      <c r="B22" s="42">
        <v>12</v>
      </c>
      <c r="C22" s="41"/>
      <c r="D22" s="164" t="s">
        <v>199</v>
      </c>
      <c r="E22" s="164"/>
      <c r="F22" s="171">
        <v>12</v>
      </c>
      <c r="G22" s="171"/>
      <c r="H22" s="172"/>
      <c r="I22" s="169"/>
      <c r="J22" s="170"/>
      <c r="K22" s="170"/>
    </row>
    <row r="24" spans="2:11" x14ac:dyDescent="0.2">
      <c r="D24" s="38" t="s">
        <v>141</v>
      </c>
    </row>
    <row r="25" spans="2:11" x14ac:dyDescent="0.2">
      <c r="D25" s="38" t="s">
        <v>83</v>
      </c>
    </row>
    <row r="26" spans="2:11" x14ac:dyDescent="0.2">
      <c r="D26" s="38" t="s">
        <v>81</v>
      </c>
    </row>
  </sheetData>
  <sheetProtection password="E69A" sheet="1" objects="1" scenarios="1" selectLockedCells="1"/>
  <mergeCells count="6">
    <mergeCell ref="E6:K6"/>
    <mergeCell ref="E2:J3"/>
    <mergeCell ref="K2:K4"/>
    <mergeCell ref="E4:F4"/>
    <mergeCell ref="G4:I4"/>
    <mergeCell ref="E5:K5"/>
  </mergeCells>
  <printOptions horizontalCentered="1" verticalCentered="1"/>
  <pageMargins left="0.25" right="0.25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AB42"/>
  <sheetViews>
    <sheetView zoomScaleNormal="100" workbookViewId="0">
      <selection activeCell="E38" sqref="E38"/>
    </sheetView>
  </sheetViews>
  <sheetFormatPr baseColWidth="10" defaultColWidth="11.42578125" defaultRowHeight="12.75" x14ac:dyDescent="0.2"/>
  <cols>
    <col min="1" max="1" width="11.42578125" style="5"/>
    <col min="2" max="2" width="2.28515625" style="5" bestFit="1" customWidth="1"/>
    <col min="3" max="3" width="5.140625" style="6" customWidth="1"/>
    <col min="4" max="4" width="32.85546875" style="18" customWidth="1"/>
    <col min="5" max="5" width="36.5703125" style="8" customWidth="1"/>
    <col min="6" max="6" width="5.140625" style="8" bestFit="1" customWidth="1"/>
    <col min="7" max="7" width="3.85546875" style="8" customWidth="1"/>
    <col min="8" max="8" width="13.42578125" style="90" bestFit="1" customWidth="1"/>
    <col min="9" max="9" width="4.140625" style="9" customWidth="1"/>
    <col min="10" max="10" width="1.7109375" style="12" bestFit="1" customWidth="1"/>
    <col min="11" max="11" width="32.85546875" style="13" customWidth="1"/>
    <col min="12" max="12" width="5.140625" style="5" bestFit="1" customWidth="1"/>
    <col min="13" max="13" width="5" style="5" bestFit="1" customWidth="1"/>
    <col min="14" max="14" width="3.85546875" style="5" bestFit="1" customWidth="1"/>
    <col min="15" max="15" width="5" style="5" bestFit="1" customWidth="1"/>
    <col min="16" max="16" width="5.140625" style="5" bestFit="1" customWidth="1"/>
    <col min="17" max="17" width="5" style="5" bestFit="1" customWidth="1"/>
    <col min="18" max="16384" width="11.42578125" style="5"/>
  </cols>
  <sheetData>
    <row r="1" spans="2:28" customFormat="1" ht="15" x14ac:dyDescent="0.25">
      <c r="B1" s="112"/>
      <c r="C1" s="113"/>
      <c r="E1" s="114"/>
      <c r="F1" s="114"/>
      <c r="G1" s="114"/>
      <c r="H1" s="114"/>
      <c r="I1" s="114"/>
      <c r="Q1" s="115"/>
      <c r="R1" s="115"/>
      <c r="S1" s="115"/>
      <c r="T1" s="115"/>
      <c r="X1" s="115"/>
      <c r="Y1" s="115"/>
      <c r="Z1" s="115"/>
    </row>
    <row r="2" spans="2:28" customFormat="1" ht="15" x14ac:dyDescent="0.25">
      <c r="B2" s="112"/>
      <c r="C2" s="113"/>
      <c r="D2" s="277" t="str">
        <f>'LISTE ENGAGES'!$E$1</f>
        <v>APPELATION TOURNOI</v>
      </c>
      <c r="E2" s="278"/>
      <c r="F2" s="278"/>
      <c r="G2" s="278"/>
      <c r="H2" s="278"/>
      <c r="I2" s="278"/>
      <c r="J2" s="278"/>
      <c r="K2" s="279"/>
      <c r="L2" s="267" t="str">
        <f>'LISTE ENGAGES'!$J$1</f>
        <v>ORGANISATEUR</v>
      </c>
      <c r="M2" s="268"/>
      <c r="N2" s="269"/>
      <c r="O2" s="115"/>
      <c r="P2" s="115"/>
      <c r="Q2" s="115"/>
      <c r="R2" s="115"/>
      <c r="S2" s="115"/>
      <c r="U2" s="115"/>
      <c r="V2" s="115"/>
      <c r="W2" s="115"/>
    </row>
    <row r="3" spans="2:28" customFormat="1" ht="15" x14ac:dyDescent="0.25">
      <c r="B3" s="112"/>
      <c r="C3" s="113"/>
      <c r="D3" s="280"/>
      <c r="E3" s="281"/>
      <c r="F3" s="281"/>
      <c r="G3" s="281"/>
      <c r="H3" s="281"/>
      <c r="I3" s="281"/>
      <c r="J3" s="281"/>
      <c r="K3" s="282"/>
      <c r="L3" s="270"/>
      <c r="M3" s="271"/>
      <c r="N3" s="272"/>
      <c r="O3" s="115"/>
      <c r="P3" s="115"/>
      <c r="Q3" s="115"/>
      <c r="R3" s="115"/>
      <c r="S3" s="115"/>
      <c r="U3" s="115"/>
      <c r="V3" s="115"/>
      <c r="W3" s="115"/>
    </row>
    <row r="4" spans="2:28" customFormat="1" ht="15" x14ac:dyDescent="0.25">
      <c r="B4" s="112"/>
      <c r="C4" s="113"/>
      <c r="D4" s="273"/>
      <c r="E4" s="274"/>
      <c r="F4" s="274"/>
      <c r="G4" s="274"/>
      <c r="H4" s="274"/>
      <c r="I4" s="274"/>
      <c r="J4" s="274"/>
      <c r="K4" s="275"/>
      <c r="L4" s="270"/>
      <c r="M4" s="271"/>
      <c r="N4" s="272"/>
      <c r="O4" s="115"/>
      <c r="P4" s="115"/>
      <c r="Q4" s="115"/>
      <c r="R4" s="115"/>
      <c r="S4" s="115"/>
      <c r="U4" s="115"/>
      <c r="V4" s="115"/>
      <c r="W4" s="115"/>
    </row>
    <row r="5" spans="2:28" customFormat="1" ht="15" x14ac:dyDescent="0.25">
      <c r="B5" s="112"/>
      <c r="C5" s="113"/>
      <c r="D5" s="116" t="str">
        <f>'LISTE ENGAGES'!$E$4</f>
        <v>LIEU</v>
      </c>
      <c r="E5" s="264" t="str">
        <f>'LISTE ENGAGES'!$H$4</f>
        <v>DATE</v>
      </c>
      <c r="F5" s="265"/>
      <c r="G5" s="265"/>
      <c r="H5" s="265"/>
      <c r="I5" s="265"/>
      <c r="J5" s="266"/>
      <c r="K5" s="117" t="str">
        <f>'LISTE ENGAGES'!$J$4</f>
        <v>GENRE</v>
      </c>
      <c r="L5" s="270"/>
      <c r="M5" s="271"/>
      <c r="N5" s="272"/>
      <c r="O5" s="115"/>
      <c r="P5" s="115"/>
      <c r="Q5" s="115"/>
      <c r="R5" s="115"/>
      <c r="S5" s="115"/>
      <c r="U5" s="115"/>
      <c r="V5" s="115"/>
      <c r="W5" s="115"/>
    </row>
    <row r="6" spans="2:28" customFormat="1" ht="15" x14ac:dyDescent="0.25">
      <c r="B6" s="112"/>
      <c r="C6" s="113"/>
      <c r="D6" s="276" t="str">
        <f>'LISTE ENGAGES'!$E$5</f>
        <v>TYPE</v>
      </c>
      <c r="E6" s="262"/>
      <c r="F6" s="262"/>
      <c r="G6" s="262"/>
      <c r="H6" s="262"/>
      <c r="I6" s="262"/>
      <c r="J6" s="262"/>
      <c r="K6" s="262"/>
      <c r="L6" s="270"/>
      <c r="M6" s="271"/>
      <c r="N6" s="272"/>
      <c r="P6" s="115"/>
      <c r="Q6" s="115"/>
      <c r="R6" s="115"/>
      <c r="S6" s="115"/>
      <c r="T6" s="115"/>
      <c r="W6" s="115"/>
      <c r="X6" s="115"/>
      <c r="Y6" s="115"/>
    </row>
    <row r="7" spans="2:28" customFormat="1" ht="15" x14ac:dyDescent="0.25">
      <c r="B7" s="112"/>
      <c r="C7" s="113"/>
      <c r="D7" s="276" t="s">
        <v>113</v>
      </c>
      <c r="E7" s="262"/>
      <c r="F7" s="262"/>
      <c r="G7" s="262"/>
      <c r="H7" s="262"/>
      <c r="I7" s="262"/>
      <c r="J7" s="262"/>
      <c r="K7" s="262"/>
      <c r="L7" s="273"/>
      <c r="M7" s="274"/>
      <c r="N7" s="275"/>
      <c r="P7" s="115"/>
      <c r="Q7" s="115"/>
      <c r="R7" s="115"/>
      <c r="S7" s="115"/>
      <c r="T7" s="115"/>
      <c r="W7" s="115"/>
      <c r="X7" s="115"/>
      <c r="Y7" s="115"/>
    </row>
    <row r="8" spans="2:28" customFormat="1" ht="15" x14ac:dyDescent="0.25">
      <c r="B8" s="112"/>
      <c r="C8" s="113"/>
      <c r="D8" s="118"/>
      <c r="E8" s="119"/>
      <c r="F8" s="119"/>
      <c r="G8" s="119"/>
      <c r="H8" s="119"/>
      <c r="I8" s="119"/>
      <c r="J8" s="119"/>
      <c r="K8" s="119"/>
      <c r="L8" s="120"/>
      <c r="M8" s="120"/>
      <c r="N8" s="120"/>
      <c r="P8" s="115"/>
      <c r="Q8" s="115"/>
      <c r="R8" s="115"/>
      <c r="S8" s="115"/>
      <c r="T8" s="115"/>
      <c r="W8" s="115"/>
      <c r="X8" s="115"/>
      <c r="Y8" s="115"/>
    </row>
    <row r="9" spans="2:28" customFormat="1" ht="15" x14ac:dyDescent="0.25">
      <c r="B9" s="112"/>
      <c r="C9" s="113"/>
      <c r="E9" s="114"/>
      <c r="F9" s="114"/>
      <c r="G9" s="114"/>
      <c r="H9" s="114"/>
      <c r="I9" s="114"/>
      <c r="S9" s="115"/>
      <c r="T9" s="115"/>
      <c r="U9" s="115"/>
      <c r="V9" s="115"/>
      <c r="Z9" s="115"/>
      <c r="AA9" s="115"/>
      <c r="AB9" s="115"/>
    </row>
    <row r="10" spans="2:28" s="14" customFormat="1" x14ac:dyDescent="0.2">
      <c r="C10" s="6"/>
      <c r="D10" s="15" t="s">
        <v>5</v>
      </c>
      <c r="E10" s="15" t="s">
        <v>6</v>
      </c>
      <c r="F10" s="15" t="s">
        <v>7</v>
      </c>
      <c r="G10" s="15" t="s">
        <v>0</v>
      </c>
      <c r="H10" s="90"/>
      <c r="I10" s="16"/>
      <c r="J10" s="17"/>
      <c r="K10" s="14" t="s">
        <v>8</v>
      </c>
      <c r="N10" s="92" t="s">
        <v>45</v>
      </c>
    </row>
    <row r="11" spans="2:28" ht="13.5" thickBot="1" x14ac:dyDescent="0.25">
      <c r="J11" s="17"/>
      <c r="K11" s="14" t="s">
        <v>10</v>
      </c>
    </row>
    <row r="12" spans="2:28" x14ac:dyDescent="0.2">
      <c r="B12" s="19"/>
      <c r="C12" s="20" t="s">
        <v>11</v>
      </c>
      <c r="D12" s="78" t="str">
        <f>CONCATENATE('EMARG Tableau Qualif'!D11,"/",'EMARG Tableau Qualif'!F11)</f>
        <v>Q/1</v>
      </c>
      <c r="E12" s="6" t="str">
        <f>CONCATENATE(C12," / ",C14)</f>
        <v>TS1 / TS9</v>
      </c>
      <c r="F12" s="21"/>
      <c r="G12" s="22" t="s">
        <v>12</v>
      </c>
      <c r="H12" s="36" t="str">
        <f>IF('SCORE QUAL'!K8='SCORE QUAL'!M8,"",CONCATENATE('SCORE QUAL'!K8," : ",'SCORE QUAL'!M8," ","(",'SCORE QUAL'!N8," - ",'SCORE QUAL'!O8,")","(",'SCORE QUAL'!P8," - ",'SCORE QUAL'!Q8,")","(",'SCORE QUAL'!R8," - ",'SCORE QUAL'!S8,")"))</f>
        <v/>
      </c>
      <c r="I12" s="36"/>
      <c r="J12" s="24">
        <v>1</v>
      </c>
      <c r="K12" s="37" t="str">
        <f>'SCORE QUAL'!AJ8</f>
        <v/>
      </c>
      <c r="N12" s="91" t="s">
        <v>44</v>
      </c>
    </row>
    <row r="13" spans="2:28" x14ac:dyDescent="0.2">
      <c r="B13" s="19" t="s">
        <v>13</v>
      </c>
      <c r="C13" s="20" t="s">
        <v>14</v>
      </c>
      <c r="D13" s="79" t="str">
        <f>CONCATENATE('EMARG Tableau Qualif'!D18,"/",'EMARG Tableau Qualif'!F18)</f>
        <v>Q/8</v>
      </c>
      <c r="E13" s="35" t="str">
        <f>CONCATENATE(C13," / ",C14)</f>
        <v>TS8 / TS9</v>
      </c>
      <c r="F13" s="21"/>
      <c r="G13" s="22" t="s">
        <v>15</v>
      </c>
      <c r="H13" s="36" t="str">
        <f>IF('SCORE QUAL'!K12='SCORE QUAL'!M12,"",CONCATENATE('SCORE QUAL'!K12," : ",'SCORE QUAL'!M12," ","(",'SCORE QUAL'!N12," - ",'SCORE QUAL'!O12,")","(",'SCORE QUAL'!P12," - ",'SCORE QUAL'!Q12,")","(",'SCORE QUAL'!R12," - ",'SCORE QUAL'!S12,")"))</f>
        <v/>
      </c>
      <c r="I13" s="36"/>
      <c r="J13" s="24">
        <v>2</v>
      </c>
      <c r="K13" s="37" t="str">
        <f>'SCORE QUAL'!AJ9</f>
        <v/>
      </c>
      <c r="N13" s="91">
        <v>13</v>
      </c>
    </row>
    <row r="14" spans="2:28" ht="13.5" thickBot="1" x14ac:dyDescent="0.25">
      <c r="B14" s="19"/>
      <c r="C14" s="20" t="s">
        <v>16</v>
      </c>
      <c r="D14" s="79" t="str">
        <f>CONCATENATE('EMARG Tableau Qualif'!D19,"/",'EMARG Tableau Qualif'!F19)</f>
        <v>Q/9</v>
      </c>
      <c r="E14" s="35" t="str">
        <f>CONCATENATE(C12," / ",C13)</f>
        <v>TS1 / TS8</v>
      </c>
      <c r="F14" s="21"/>
      <c r="G14" s="22" t="s">
        <v>17</v>
      </c>
      <c r="H14" s="36" t="str">
        <f>IF('SCORE QUAL'!K16='SCORE QUAL'!M16,"",CONCATENATE('SCORE QUAL'!K16," : ",'SCORE QUAL'!M16," ","(",'SCORE QUAL'!N16," - ",'SCORE QUAL'!O16,")","(",'SCORE QUAL'!P16," - ",'SCORE QUAL'!Q16,")","(",'SCORE QUAL'!R16," - ",'SCORE QUAL'!S16,")"))</f>
        <v/>
      </c>
      <c r="I14" s="36"/>
      <c r="J14" s="24">
        <v>3</v>
      </c>
      <c r="K14" s="37" t="str">
        <f>'SCORE QUAL'!AJ10</f>
        <v/>
      </c>
      <c r="N14" s="91">
        <v>17</v>
      </c>
    </row>
    <row r="15" spans="2:28" x14ac:dyDescent="0.2">
      <c r="B15" s="26"/>
      <c r="C15" s="20"/>
      <c r="D15" s="80"/>
      <c r="E15" s="35"/>
      <c r="F15" s="21"/>
      <c r="G15" s="22"/>
      <c r="H15" s="36"/>
      <c r="I15" s="36"/>
      <c r="J15" s="24"/>
      <c r="K15" s="128"/>
    </row>
    <row r="16" spans="2:28" ht="13.5" thickBot="1" x14ac:dyDescent="0.25">
      <c r="D16" s="81"/>
      <c r="E16" s="90"/>
      <c r="F16" s="29"/>
      <c r="G16" s="22"/>
      <c r="H16" s="36"/>
      <c r="I16" s="36"/>
      <c r="J16" s="24"/>
      <c r="K16" s="36"/>
    </row>
    <row r="17" spans="2:14" x14ac:dyDescent="0.2">
      <c r="B17" s="19"/>
      <c r="C17" s="20" t="s">
        <v>19</v>
      </c>
      <c r="D17" s="78" t="str">
        <f>CONCATENATE('EMARG Tableau Qualif'!D12,"/",'EMARG Tableau Qualif'!F12)</f>
        <v>Q/2</v>
      </c>
      <c r="E17" s="6" t="str">
        <f>CONCATENATE(C17," / ",C19)</f>
        <v>TS2 / TS10</v>
      </c>
      <c r="F17" s="21"/>
      <c r="G17" s="22" t="s">
        <v>20</v>
      </c>
      <c r="H17" s="36" t="str">
        <f>IF('SCORE QUAL'!K9='SCORE QUAL'!M9,"",CONCATENATE('SCORE QUAL'!K9," : ",'SCORE QUAL'!M9," ","(",'SCORE QUAL'!N9," - ",'SCORE QUAL'!O9,")","(",'SCORE QUAL'!P9," - ",'SCORE QUAL'!Q9,")","(",'SCORE QUAL'!R9," - ",'SCORE QUAL'!S9,")"))</f>
        <v/>
      </c>
      <c r="I17" s="36"/>
      <c r="J17" s="24">
        <v>1</v>
      </c>
      <c r="K17" s="37" t="str">
        <f>'SCORE QUAL'!AJ13</f>
        <v/>
      </c>
      <c r="N17" s="91" t="s">
        <v>44</v>
      </c>
    </row>
    <row r="18" spans="2:14" x14ac:dyDescent="0.2">
      <c r="B18" s="19" t="s">
        <v>21</v>
      </c>
      <c r="C18" s="20" t="s">
        <v>22</v>
      </c>
      <c r="D18" s="79" t="str">
        <f>CONCATENATE('EMARG Tableau Qualif'!D17,"/",'EMARG Tableau Qualif'!F17)</f>
        <v>Q/7</v>
      </c>
      <c r="E18" s="35" t="str">
        <f>CONCATENATE(C18," / ",C19)</f>
        <v>TS7 / TS10</v>
      </c>
      <c r="F18" s="21"/>
      <c r="G18" s="22" t="s">
        <v>23</v>
      </c>
      <c r="H18" s="36" t="str">
        <f>IF('SCORE QUAL'!K13='SCORE QUAL'!M13,"",CONCATENATE('SCORE QUAL'!K13," : ",'SCORE QUAL'!M13," ","(",'SCORE QUAL'!N13," - ",'SCORE QUAL'!O13,")","(",'SCORE QUAL'!P13," - ",'SCORE QUAL'!Q13,")","(",'SCORE QUAL'!R13," - ",'SCORE QUAL'!S13,")"))</f>
        <v/>
      </c>
      <c r="I18" s="36"/>
      <c r="J18" s="24">
        <v>2</v>
      </c>
      <c r="K18" s="37" t="str">
        <f>'SCORE QUAL'!AJ14</f>
        <v/>
      </c>
      <c r="N18" s="91">
        <v>13</v>
      </c>
    </row>
    <row r="19" spans="2:14" ht="13.5" thickBot="1" x14ac:dyDescent="0.25">
      <c r="B19" s="19"/>
      <c r="C19" s="20" t="s">
        <v>24</v>
      </c>
      <c r="D19" s="79" t="str">
        <f>CONCATENATE('EMARG Tableau Qualif'!D20,"/",'EMARG Tableau Qualif'!F20)</f>
        <v>Q/10</v>
      </c>
      <c r="E19" s="35" t="str">
        <f>CONCATENATE(C17," / ",C18)</f>
        <v>TS2 / TS7</v>
      </c>
      <c r="F19" s="21"/>
      <c r="G19" s="22" t="s">
        <v>25</v>
      </c>
      <c r="H19" s="36" t="str">
        <f>IF('SCORE QUAL'!K17='SCORE QUAL'!M17,"",CONCATENATE('SCORE QUAL'!K17," : ",'SCORE QUAL'!M17," ","(",'SCORE QUAL'!N17," - ",'SCORE QUAL'!O17,")","(",'SCORE QUAL'!P17," - ",'SCORE QUAL'!Q17,")","(",'SCORE QUAL'!R17," - ",'SCORE QUAL'!S17,")"))</f>
        <v/>
      </c>
      <c r="I19" s="36"/>
      <c r="J19" s="24">
        <v>3</v>
      </c>
      <c r="K19" s="37" t="str">
        <f>'SCORE QUAL'!AJ15</f>
        <v/>
      </c>
      <c r="N19" s="91">
        <v>17</v>
      </c>
    </row>
    <row r="20" spans="2:14" x14ac:dyDescent="0.2">
      <c r="B20" s="26"/>
      <c r="C20" s="20"/>
      <c r="D20" s="80"/>
      <c r="E20" s="35"/>
      <c r="F20" s="21"/>
      <c r="G20" s="22"/>
      <c r="H20" s="36"/>
      <c r="I20" s="36"/>
      <c r="J20" s="24"/>
      <c r="K20" s="128"/>
    </row>
    <row r="21" spans="2:14" ht="13.5" thickBot="1" x14ac:dyDescent="0.25">
      <c r="D21" s="81"/>
      <c r="E21" s="90"/>
      <c r="F21" s="29"/>
      <c r="G21" s="22"/>
      <c r="H21" s="36"/>
      <c r="I21" s="36"/>
      <c r="J21" s="24"/>
      <c r="K21" s="36"/>
    </row>
    <row r="22" spans="2:14" x14ac:dyDescent="0.2">
      <c r="B22" s="19"/>
      <c r="C22" s="20" t="s">
        <v>28</v>
      </c>
      <c r="D22" s="78" t="str">
        <f>CONCATENATE('EMARG Tableau Qualif'!D13,"/",'EMARG Tableau Qualif'!F13)</f>
        <v>Q/3</v>
      </c>
      <c r="E22" s="6" t="str">
        <f>CONCATENATE(C22," / ",C24)</f>
        <v>TS3 / TS11</v>
      </c>
      <c r="F22" s="21"/>
      <c r="G22" s="22" t="s">
        <v>29</v>
      </c>
      <c r="H22" s="36" t="str">
        <f>IF('SCORE QUAL'!K10='SCORE QUAL'!M10,"",CONCATENATE('SCORE QUAL'!K10," : ",'SCORE QUAL'!M10," ","(",'SCORE QUAL'!N10," - ",'SCORE QUAL'!O10,")","(",'SCORE QUAL'!P10," - ",'SCORE QUAL'!Q10,")","(",'SCORE QUAL'!R10," - ",'SCORE QUAL'!S10,")"))</f>
        <v/>
      </c>
      <c r="I22" s="36"/>
      <c r="J22" s="24">
        <v>1</v>
      </c>
      <c r="K22" s="37" t="str">
        <f>'SCORE QUAL'!AJ18</f>
        <v/>
      </c>
      <c r="N22" s="91" t="s">
        <v>44</v>
      </c>
    </row>
    <row r="23" spans="2:14" x14ac:dyDescent="0.2">
      <c r="B23" s="19" t="s">
        <v>30</v>
      </c>
      <c r="C23" s="20" t="s">
        <v>31</v>
      </c>
      <c r="D23" s="79" t="str">
        <f>CONCATENATE('EMARG Tableau Qualif'!D16,"/",'EMARG Tableau Qualif'!F16)</f>
        <v>Q/6</v>
      </c>
      <c r="E23" s="35" t="str">
        <f>CONCATENATE(C23," / ",C24)</f>
        <v>TS6 / TS11</v>
      </c>
      <c r="F23" s="21"/>
      <c r="G23" s="22" t="s">
        <v>32</v>
      </c>
      <c r="H23" s="36" t="str">
        <f>IF('SCORE QUAL'!K14='SCORE QUAL'!M14,"",CONCATENATE('SCORE QUAL'!K14," : ",'SCORE QUAL'!M14," ","(",'SCORE QUAL'!N14," - ",'SCORE QUAL'!O14,")","(",'SCORE QUAL'!P14," - ",'SCORE QUAL'!Q14,")","(",'SCORE QUAL'!R14," - ",'SCORE QUAL'!S14,")"))</f>
        <v/>
      </c>
      <c r="I23" s="36"/>
      <c r="J23" s="24">
        <v>2</v>
      </c>
      <c r="K23" s="37" t="str">
        <f>'SCORE QUAL'!AJ19</f>
        <v/>
      </c>
      <c r="N23" s="91">
        <v>13</v>
      </c>
    </row>
    <row r="24" spans="2:14" ht="13.5" thickBot="1" x14ac:dyDescent="0.25">
      <c r="B24" s="19"/>
      <c r="C24" s="20" t="s">
        <v>34</v>
      </c>
      <c r="D24" s="79" t="str">
        <f>CONCATENATE('EMARG Tableau Qualif'!D21,"/",'EMARG Tableau Qualif'!F21)</f>
        <v>Q/11</v>
      </c>
      <c r="E24" s="35" t="str">
        <f>CONCATENATE(C22," / ",C23)</f>
        <v>TS3 / TS6</v>
      </c>
      <c r="F24" s="21"/>
      <c r="G24" s="22" t="s">
        <v>35</v>
      </c>
      <c r="H24" s="36" t="str">
        <f>IF('SCORE QUAL'!K18='SCORE QUAL'!M18,"",CONCATENATE('SCORE QUAL'!K18," : ",'SCORE QUAL'!M18," ","(",'SCORE QUAL'!N18," - ",'SCORE QUAL'!O18,")","(",'SCORE QUAL'!P18," - ",'SCORE QUAL'!Q18,")","(",'SCORE QUAL'!R18," - ",'SCORE QUAL'!S18,")"))</f>
        <v/>
      </c>
      <c r="I24" s="36"/>
      <c r="J24" s="24">
        <v>3</v>
      </c>
      <c r="K24" s="37" t="str">
        <f>'SCORE QUAL'!AJ20</f>
        <v/>
      </c>
      <c r="N24" s="91">
        <v>17</v>
      </c>
    </row>
    <row r="25" spans="2:14" x14ac:dyDescent="0.2">
      <c r="B25" s="26"/>
      <c r="C25" s="20"/>
      <c r="D25" s="80"/>
      <c r="E25" s="35"/>
      <c r="F25" s="21"/>
      <c r="G25" s="22"/>
      <c r="H25" s="89"/>
      <c r="I25" s="36"/>
      <c r="J25" s="24"/>
      <c r="K25" s="128"/>
    </row>
    <row r="26" spans="2:14" ht="13.5" thickBot="1" x14ac:dyDescent="0.25">
      <c r="D26" s="81"/>
      <c r="E26" s="90"/>
      <c r="F26" s="29"/>
      <c r="G26" s="22"/>
      <c r="H26" s="36"/>
      <c r="I26" s="36"/>
      <c r="J26" s="24"/>
      <c r="K26" s="36"/>
    </row>
    <row r="27" spans="2:14" x14ac:dyDescent="0.2">
      <c r="B27" s="19"/>
      <c r="C27" s="20" t="s">
        <v>36</v>
      </c>
      <c r="D27" s="78" t="str">
        <f>CONCATENATE('EMARG Tableau Qualif'!D14,"/",'EMARG Tableau Qualif'!F14)</f>
        <v>Q/4</v>
      </c>
      <c r="E27" s="6" t="str">
        <f>CONCATENATE(C27," / ",C29)</f>
        <v>TS4 / TS12</v>
      </c>
      <c r="F27" s="21"/>
      <c r="G27" s="22" t="s">
        <v>37</v>
      </c>
      <c r="H27" s="36" t="str">
        <f>IF('SCORE QUAL'!K11='SCORE QUAL'!M11,"",CONCATENATE('SCORE QUAL'!K11," : ",'SCORE QUAL'!M11," ","(",'SCORE QUAL'!N11," - ",'SCORE QUAL'!O11,")","(",'SCORE QUAL'!P11," - ",'SCORE QUAL'!Q11,")","(",'SCORE QUAL'!R11," - ",'SCORE QUAL'!S11,")"))</f>
        <v/>
      </c>
      <c r="I27" s="36"/>
      <c r="J27" s="24">
        <v>1</v>
      </c>
      <c r="K27" s="37" t="str">
        <f>'SCORE QUAL'!AJ23</f>
        <v/>
      </c>
      <c r="N27" s="91" t="s">
        <v>44</v>
      </c>
    </row>
    <row r="28" spans="2:14" x14ac:dyDescent="0.2">
      <c r="B28" s="19" t="s">
        <v>38</v>
      </c>
      <c r="C28" s="20" t="s">
        <v>39</v>
      </c>
      <c r="D28" s="79" t="str">
        <f>CONCATENATE('EMARG Tableau Qualif'!D15,"/",'EMARG Tableau Qualif'!F15)</f>
        <v>Q/5</v>
      </c>
      <c r="E28" s="35" t="str">
        <f>CONCATENATE(C28," / ",C29)</f>
        <v>TS5 / TS12</v>
      </c>
      <c r="F28" s="21"/>
      <c r="G28" s="22" t="s">
        <v>40</v>
      </c>
      <c r="H28" s="36" t="str">
        <f>IF('SCORE QUAL'!K15='SCORE QUAL'!M15,"",CONCATENATE('SCORE QUAL'!K15," : ",'SCORE QUAL'!M15," ","(",'SCORE QUAL'!N15," - ",'SCORE QUAL'!O15,")","(",'SCORE QUAL'!P15," - ",'SCORE QUAL'!Q15,")","(",'SCORE QUAL'!R15," - ",'SCORE QUAL'!S15,")"))</f>
        <v/>
      </c>
      <c r="I28" s="36"/>
      <c r="J28" s="24">
        <v>2</v>
      </c>
      <c r="K28" s="37" t="str">
        <f>'SCORE QUAL'!AJ24</f>
        <v/>
      </c>
      <c r="N28" s="91">
        <v>13</v>
      </c>
    </row>
    <row r="29" spans="2:14" ht="13.5" thickBot="1" x14ac:dyDescent="0.25">
      <c r="B29" s="19"/>
      <c r="C29" s="20" t="s">
        <v>41</v>
      </c>
      <c r="D29" s="79" t="str">
        <f>CONCATENATE('EMARG Tableau Qualif'!D22,"/",'EMARG Tableau Qualif'!F22)</f>
        <v>Q/12</v>
      </c>
      <c r="E29" s="35" t="str">
        <f>CONCATENATE(C27," / ",C28)</f>
        <v>TS4 / TS5</v>
      </c>
      <c r="F29" s="21"/>
      <c r="G29" s="22" t="s">
        <v>42</v>
      </c>
      <c r="H29" s="36" t="str">
        <f>IF('SCORE QUAL'!K19='SCORE QUAL'!M19,"",CONCATENATE('SCORE QUAL'!K19," : ",'SCORE QUAL'!M19," ","(",'SCORE QUAL'!N19," - ",'SCORE QUAL'!O19,")","(",'SCORE QUAL'!P19," - ",'SCORE QUAL'!Q19,")","(",'SCORE QUAL'!R19," - ",'SCORE QUAL'!S19,")"))</f>
        <v/>
      </c>
      <c r="I29" s="36"/>
      <c r="J29" s="24">
        <v>3</v>
      </c>
      <c r="K29" s="37" t="str">
        <f>'SCORE QUAL'!AJ25</f>
        <v/>
      </c>
      <c r="N29" s="91">
        <v>17</v>
      </c>
    </row>
    <row r="30" spans="2:14" x14ac:dyDescent="0.2">
      <c r="B30" s="26"/>
      <c r="C30" s="20"/>
      <c r="D30" s="27"/>
      <c r="E30" s="21"/>
      <c r="F30" s="21"/>
      <c r="G30" s="21"/>
      <c r="H30" s="35"/>
      <c r="I30" s="35"/>
    </row>
    <row r="32" spans="2:14" ht="13.5" customHeight="1" x14ac:dyDescent="0.2">
      <c r="K32" s="91"/>
    </row>
    <row r="33" spans="11:11" ht="13.5" customHeight="1" x14ac:dyDescent="0.2">
      <c r="K33" s="91"/>
    </row>
    <row r="34" spans="11:11" x14ac:dyDescent="0.2">
      <c r="K34" s="91"/>
    </row>
    <row r="35" spans="11:11" x14ac:dyDescent="0.2">
      <c r="K35" s="91"/>
    </row>
    <row r="36" spans="11:11" x14ac:dyDescent="0.2">
      <c r="K36" s="91"/>
    </row>
    <row r="37" spans="11:11" x14ac:dyDescent="0.2">
      <c r="K37" s="91"/>
    </row>
    <row r="38" spans="11:11" x14ac:dyDescent="0.2">
      <c r="K38" s="91"/>
    </row>
    <row r="39" spans="11:11" x14ac:dyDescent="0.2">
      <c r="K39" s="91"/>
    </row>
    <row r="40" spans="11:11" x14ac:dyDescent="0.2">
      <c r="K40" s="91"/>
    </row>
    <row r="41" spans="11:11" x14ac:dyDescent="0.2">
      <c r="K41" s="91"/>
    </row>
    <row r="42" spans="11:11" x14ac:dyDescent="0.2">
      <c r="K42" s="91"/>
    </row>
  </sheetData>
  <sheetProtection password="E69A" sheet="1" objects="1" scenarios="1" selectLockedCells="1" selectUnlockedCells="1"/>
  <mergeCells count="5">
    <mergeCell ref="E5:J5"/>
    <mergeCell ref="L2:N7"/>
    <mergeCell ref="D6:K6"/>
    <mergeCell ref="D7:K7"/>
    <mergeCell ref="D2:K4"/>
  </mergeCells>
  <printOptions horizontalCentered="1"/>
  <pageMargins left="0.47244094488188981" right="0.47244094488188981" top="0.6692913385826772" bottom="0.98425196850393704" header="0.27559055118110237" footer="0.51181102362204722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90" zoomScaleNormal="90" workbookViewId="0">
      <selection activeCell="B3" sqref="B3"/>
    </sheetView>
  </sheetViews>
  <sheetFormatPr baseColWidth="10" defaultRowHeight="15" x14ac:dyDescent="0.25"/>
  <cols>
    <col min="3" max="3" width="5.85546875" bestFit="1" customWidth="1"/>
    <col min="4" max="4" width="6.140625" customWidth="1"/>
    <col min="5" max="5" width="8.140625" bestFit="1" customWidth="1"/>
    <col min="6" max="6" width="5.7109375" bestFit="1" customWidth="1"/>
    <col min="7" max="7" width="3.7109375" bestFit="1" customWidth="1"/>
    <col min="8" max="8" width="33.140625" customWidth="1"/>
    <col min="9" max="9" width="1.42578125" bestFit="1" customWidth="1"/>
    <col min="10" max="10" width="33.140625" customWidth="1"/>
    <col min="12" max="12" width="1.5703125" bestFit="1" customWidth="1"/>
    <col min="20" max="21" width="0" hidden="1" customWidth="1"/>
    <col min="25" max="25" width="33.140625" customWidth="1"/>
    <col min="26" max="26" width="4.28515625" bestFit="1" customWidth="1"/>
    <col min="27" max="27" width="3.140625" bestFit="1" customWidth="1"/>
    <col min="28" max="28" width="3" bestFit="1" customWidth="1"/>
    <col min="29" max="29" width="3.140625" bestFit="1" customWidth="1"/>
    <col min="30" max="30" width="3" bestFit="1" customWidth="1"/>
    <col min="31" max="32" width="3.28515625" bestFit="1" customWidth="1"/>
    <col min="33" max="33" width="4" bestFit="1" customWidth="1"/>
    <col min="34" max="34" width="3.42578125" bestFit="1" customWidth="1"/>
    <col min="35" max="35" width="5.28515625" customWidth="1"/>
    <col min="36" max="36" width="28.140625" customWidth="1"/>
  </cols>
  <sheetData>
    <row r="1" spans="1:36" x14ac:dyDescent="0.25">
      <c r="D1" s="203" t="s">
        <v>201</v>
      </c>
      <c r="G1" s="204"/>
      <c r="H1" s="204"/>
      <c r="I1" s="204"/>
      <c r="X1" s="192"/>
      <c r="AH1" s="188"/>
    </row>
    <row r="2" spans="1:36" ht="15.75" thickBot="1" x14ac:dyDescent="0.3">
      <c r="D2" s="205"/>
      <c r="G2" s="204"/>
      <c r="H2" s="204"/>
      <c r="I2" s="204"/>
      <c r="X2" s="192"/>
      <c r="AH2" s="188"/>
    </row>
    <row r="3" spans="1:36" x14ac:dyDescent="0.25">
      <c r="A3" s="209" t="s">
        <v>159</v>
      </c>
      <c r="B3" s="210">
        <v>0.375</v>
      </c>
      <c r="D3" s="206" t="s">
        <v>202</v>
      </c>
      <c r="G3" s="204"/>
      <c r="H3" s="204"/>
      <c r="I3" s="204"/>
      <c r="N3" s="207"/>
      <c r="O3" s="208"/>
      <c r="W3" s="192"/>
      <c r="AG3" s="188"/>
    </row>
    <row r="4" spans="1:36" x14ac:dyDescent="0.25">
      <c r="A4" s="211" t="s">
        <v>160</v>
      </c>
      <c r="B4" s="212">
        <v>3.4722222222222224E-2</v>
      </c>
      <c r="H4" s="195"/>
      <c r="I4" s="195"/>
      <c r="J4" s="195"/>
      <c r="Y4" s="192"/>
      <c r="AI4" s="188"/>
    </row>
    <row r="5" spans="1:36" ht="15.75" thickBot="1" x14ac:dyDescent="0.3">
      <c r="A5" s="213" t="s">
        <v>161</v>
      </c>
      <c r="B5" s="214">
        <v>0.58333333333333337</v>
      </c>
      <c r="H5" s="195"/>
      <c r="I5" s="195"/>
      <c r="J5" s="195"/>
      <c r="Y5" s="192"/>
      <c r="AI5" s="188"/>
    </row>
    <row r="6" spans="1:36" x14ac:dyDescent="0.25">
      <c r="H6" s="195"/>
      <c r="I6" s="195"/>
      <c r="J6" s="195"/>
      <c r="Y6" s="192"/>
      <c r="AI6" s="188"/>
    </row>
    <row r="7" spans="1:36" ht="15.75" thickBot="1" x14ac:dyDescent="0.3">
      <c r="A7" s="189"/>
      <c r="B7" s="189"/>
      <c r="C7" s="215" t="s">
        <v>162</v>
      </c>
      <c r="D7" s="215" t="s">
        <v>163</v>
      </c>
      <c r="E7" s="215" t="s">
        <v>164</v>
      </c>
      <c r="F7" s="215" t="s">
        <v>165</v>
      </c>
      <c r="G7" s="215" t="s">
        <v>166</v>
      </c>
      <c r="H7" s="226" t="s">
        <v>167</v>
      </c>
      <c r="I7" s="226"/>
      <c r="J7" s="226" t="s">
        <v>168</v>
      </c>
      <c r="K7" s="215" t="s">
        <v>169</v>
      </c>
      <c r="L7" s="215"/>
      <c r="M7" s="215" t="s">
        <v>170</v>
      </c>
      <c r="N7" s="215" t="s">
        <v>171</v>
      </c>
      <c r="O7" s="215" t="s">
        <v>172</v>
      </c>
      <c r="P7" s="215" t="s">
        <v>173</v>
      </c>
      <c r="Q7" s="215" t="s">
        <v>174</v>
      </c>
      <c r="R7" s="215" t="s">
        <v>175</v>
      </c>
      <c r="S7" s="215" t="s">
        <v>176</v>
      </c>
      <c r="T7" s="189" t="s">
        <v>177</v>
      </c>
      <c r="U7" s="189" t="s">
        <v>178</v>
      </c>
      <c r="V7" s="189"/>
      <c r="W7" s="189"/>
      <c r="X7" s="189"/>
      <c r="Y7" s="193" t="s">
        <v>13</v>
      </c>
      <c r="Z7" s="189" t="s">
        <v>179</v>
      </c>
      <c r="AA7" s="189" t="s">
        <v>180</v>
      </c>
      <c r="AB7" s="189" t="s">
        <v>181</v>
      </c>
      <c r="AC7" s="189" t="s">
        <v>182</v>
      </c>
      <c r="AD7" s="189" t="s">
        <v>183</v>
      </c>
      <c r="AE7" s="189" t="s">
        <v>184</v>
      </c>
      <c r="AF7" s="189" t="s">
        <v>185</v>
      </c>
      <c r="AG7" s="189" t="s">
        <v>189</v>
      </c>
      <c r="AH7" s="189" t="s">
        <v>114</v>
      </c>
      <c r="AI7" s="189"/>
      <c r="AJ7" s="189" t="s">
        <v>186</v>
      </c>
    </row>
    <row r="8" spans="1:36" x14ac:dyDescent="0.25">
      <c r="A8" s="186"/>
      <c r="B8" s="186"/>
      <c r="C8" s="186" t="s">
        <v>13</v>
      </c>
      <c r="D8" s="186">
        <v>1</v>
      </c>
      <c r="E8">
        <v>1</v>
      </c>
      <c r="F8" s="187">
        <f>B3</f>
        <v>0.375</v>
      </c>
      <c r="G8" s="190">
        <v>1</v>
      </c>
      <c r="H8" s="197" t="str">
        <f>'TAB Qualif Poule 12 '!D12</f>
        <v>Q/1</v>
      </c>
      <c r="I8" s="216" t="s">
        <v>203</v>
      </c>
      <c r="J8" s="217" t="str">
        <f>'TAB Qualif Poule 12 '!D14</f>
        <v>Q/9</v>
      </c>
      <c r="K8" s="198">
        <f>SUM(IF(N8&gt;O8,1,0),IF(P8&gt;Q8,1,0),IF(R8&gt;S8,1,0))</f>
        <v>0</v>
      </c>
      <c r="L8" s="227" t="s">
        <v>203</v>
      </c>
      <c r="M8" s="198">
        <f>SUM(IF(O8&gt;N8,1,0),IF(Q8&gt;P8,1,0),IF(S8&gt;R8,1,0))</f>
        <v>0</v>
      </c>
      <c r="N8" s="220"/>
      <c r="O8" s="221"/>
      <c r="P8" s="220"/>
      <c r="Q8" s="221"/>
      <c r="R8" s="220"/>
      <c r="S8" s="221"/>
      <c r="T8" t="str">
        <f>IF(K8=M8,"",IF(K8&gt;M8,H8,J8))</f>
        <v/>
      </c>
      <c r="U8" t="str">
        <f>IF(K8=M8,"",IF(K8&lt;M8,H8,J8))</f>
        <v/>
      </c>
      <c r="X8" s="186"/>
      <c r="Y8" s="194" t="str">
        <f>'TAB Qualif Poule 12 '!D12</f>
        <v>Q/1</v>
      </c>
      <c r="Z8">
        <f>COUNTIF(PLCEQ1,Y8)*2+COUNTIF(PLACEQ2,Y8)</f>
        <v>0</v>
      </c>
      <c r="AA8">
        <f>SUMIF(LISTEE1,Y8,(SCEQ1))+SUMIF(LISTEE2,Y8,(SCEQ2))</f>
        <v>0</v>
      </c>
      <c r="AB8">
        <f>SUMIF(LISTEE1,Y8,(SCEQ2))+SUMIF(LISTEE2,Y8,(SCEQ1))</f>
        <v>0</v>
      </c>
      <c r="AC8">
        <f>(SUMPRODUCT((LISTEE1=Y8)*((S1EQ1)+(S2EQ1)+(S3EQ1))))+(SUMPRODUCT((LISTEE2=Y8)*((S1EQ2)+(S2EQ2)+(S3EQ3))))</f>
        <v>0</v>
      </c>
      <c r="AD8">
        <f>(SUMPRODUCT((LISTEE2=Y8)*((S1EQ1)+(S2EQ1)+(S3EQ1))))+(SUMPRODUCT((LISTEE1=Y8)*((S1EQ2)+(S2EQ2)+(S3EQ3))))</f>
        <v>0</v>
      </c>
      <c r="AE8">
        <f>IFERROR(AA8/AB8,0)</f>
        <v>0</v>
      </c>
      <c r="AF8">
        <f>IFERROR(AC8/AD8,0)</f>
        <v>0</v>
      </c>
      <c r="AG8">
        <f>Z8+AE8/100+AF8/100</f>
        <v>0</v>
      </c>
      <c r="AH8" t="str">
        <f>IF(Z8=0,"",RANK(AG8,$AG$8:$AG$10))</f>
        <v/>
      </c>
      <c r="AI8">
        <v>1</v>
      </c>
      <c r="AJ8" t="str">
        <f>IF(Z8=0,"",IF($AH$8=AI8,$Y$8,IF($AH$9=AI8,$Y$9,IF($AH$10=AI8,$Y$10,IF($AH$11=AI8,$Y$11)))))</f>
        <v/>
      </c>
    </row>
    <row r="9" spans="1:36" x14ac:dyDescent="0.25">
      <c r="A9" s="186"/>
      <c r="B9" s="186"/>
      <c r="C9" s="186" t="s">
        <v>21</v>
      </c>
      <c r="D9" s="186">
        <v>1</v>
      </c>
      <c r="E9">
        <v>2</v>
      </c>
      <c r="F9" s="187">
        <f>B3</f>
        <v>0.375</v>
      </c>
      <c r="G9" s="190">
        <v>2</v>
      </c>
      <c r="H9" s="199" t="str">
        <f>'TAB Qualif Poule 12 '!D17</f>
        <v>Q/2</v>
      </c>
      <c r="I9" s="216" t="s">
        <v>203</v>
      </c>
      <c r="J9" s="218" t="str">
        <f>'TAB Qualif Poule 12 '!D19</f>
        <v>Q/10</v>
      </c>
      <c r="K9" s="200">
        <f t="shared" ref="K9:K31" si="0">SUM(IF(N9&gt;O9,1,0),IF(P9&gt;Q9,1,0),IF(R9&gt;S9,1,0))</f>
        <v>0</v>
      </c>
      <c r="L9" s="228" t="s">
        <v>203</v>
      </c>
      <c r="M9" s="200">
        <f t="shared" ref="M9:M31" si="1">SUM(IF(O9&gt;N9,1,0),IF(Q9&gt;P9,1,0),IF(S9&gt;R9,1,0))</f>
        <v>0</v>
      </c>
      <c r="N9" s="222"/>
      <c r="O9" s="223"/>
      <c r="P9" s="222"/>
      <c r="Q9" s="223"/>
      <c r="R9" s="222"/>
      <c r="S9" s="223"/>
      <c r="T9" t="str">
        <f t="shared" ref="T9:T31" si="2">IF(K9=M9,"",IF(K9&gt;M9,H9,J9))</f>
        <v/>
      </c>
      <c r="U9" t="str">
        <f t="shared" ref="U9:U31" si="3">IF(K9=M9,"",IF(K9&lt;M9,H9,J9))</f>
        <v/>
      </c>
      <c r="Y9" s="194" t="str">
        <f>'TAB Qualif Poule 12 '!D13</f>
        <v>Q/8</v>
      </c>
      <c r="Z9">
        <f>COUNTIF(PLCEQ1,Y9)*2+COUNTIF(PLACEQ2,Y9)</f>
        <v>0</v>
      </c>
      <c r="AA9">
        <f>SUMIF(LISTEE1,Y9,(SCEQ1))+SUMIF(LISTEE2,Y9,(SCEQ2))</f>
        <v>0</v>
      </c>
      <c r="AB9">
        <f>SUMIF(LISTEE1,Y9,(SCEQ2))+SUMIF(LISTEE2,Y9,(SCEQ1))</f>
        <v>0</v>
      </c>
      <c r="AC9">
        <f>(SUMPRODUCT((LISTEE1=Y9)*((S1EQ1)+(S2EQ1)+(S3EQ1))))+(SUMPRODUCT((LISTEE2=Y9)*((S1EQ2)+(S2EQ2)+(S3EQ3))))</f>
        <v>0</v>
      </c>
      <c r="AD9">
        <f>(SUMPRODUCT((LISTEE2=Y9)*((S1EQ1)+(S2EQ1)+(S3EQ1))))+(SUMPRODUCT((LISTEE1=Y9)*((S1EQ2)+(S2EQ2)+(S3EQ3))))</f>
        <v>0</v>
      </c>
      <c r="AE9">
        <f t="shared" ref="AE9:AE15" si="4">IFERROR(AA9/AB9,0)</f>
        <v>0</v>
      </c>
      <c r="AF9">
        <f t="shared" ref="AF9:AF25" si="5">IFERROR(AC9/AD9,0)</f>
        <v>0</v>
      </c>
      <c r="AG9">
        <f t="shared" ref="AG9:AG15" si="6">Z9+AE9/100+AF9/100</f>
        <v>0</v>
      </c>
      <c r="AH9" t="str">
        <f>IF(Z9=0,"",RANK(AG9,$AG$8:$AG$10))</f>
        <v/>
      </c>
      <c r="AI9">
        <v>2</v>
      </c>
      <c r="AJ9" t="str">
        <f>IF(Z9=0,"",IF($AH$8=AI9,$Y$8,IF($AH$9=AI9,$Y$9,IF($AH$10=AI9,$Y$10,IF($AH$11=AI9,$Y$11)))))</f>
        <v/>
      </c>
    </row>
    <row r="10" spans="1:36" x14ac:dyDescent="0.25">
      <c r="A10" s="186"/>
      <c r="B10" s="186"/>
      <c r="C10" s="186" t="s">
        <v>30</v>
      </c>
      <c r="D10" s="186">
        <v>1</v>
      </c>
      <c r="E10">
        <v>3</v>
      </c>
      <c r="F10" s="187">
        <f>F8+$B$4</f>
        <v>0.40972222222222221</v>
      </c>
      <c r="G10" s="190">
        <v>1</v>
      </c>
      <c r="H10" s="199" t="str">
        <f>'TAB Qualif Poule 12 '!D22</f>
        <v>Q/3</v>
      </c>
      <c r="I10" s="216" t="s">
        <v>203</v>
      </c>
      <c r="J10" s="218" t="str">
        <f>'TAB Qualif Poule 12 '!D24</f>
        <v>Q/11</v>
      </c>
      <c r="K10" s="200">
        <f t="shared" si="0"/>
        <v>0</v>
      </c>
      <c r="L10" s="228" t="s">
        <v>203</v>
      </c>
      <c r="M10" s="200">
        <f t="shared" si="1"/>
        <v>0</v>
      </c>
      <c r="N10" s="222"/>
      <c r="O10" s="223"/>
      <c r="P10" s="222"/>
      <c r="Q10" s="223"/>
      <c r="R10" s="222"/>
      <c r="S10" s="223"/>
      <c r="T10" t="str">
        <f t="shared" si="2"/>
        <v/>
      </c>
      <c r="U10" t="str">
        <f t="shared" si="3"/>
        <v/>
      </c>
      <c r="Y10" s="194" t="str">
        <f>'TAB Qualif Poule 12 '!D14</f>
        <v>Q/9</v>
      </c>
      <c r="Z10">
        <f>COUNTIF(PLCEQ1,Y10)*2+COUNTIF(PLACEQ2,Y10)</f>
        <v>0</v>
      </c>
      <c r="AA10">
        <f>SUMIF(LISTEE1,Y10,(SCEQ1))+SUMIF(LISTEE2,Y10,(SCEQ2))</f>
        <v>0</v>
      </c>
      <c r="AB10">
        <f>SUMIF(LISTEE1,Y10,SCEQ2)+SUMIF(LISTEE2,Y10,SCEQ1)</f>
        <v>0</v>
      </c>
      <c r="AC10">
        <f>(SUMPRODUCT((LISTEE1=Y10)*((S1EQ1)+(S2EQ1)+(S3EQ1))))+(SUMPRODUCT((LISTEE2=Y10)*((S1EQ2)+(S2EQ2)+(S3EQ3))))</f>
        <v>0</v>
      </c>
      <c r="AD10">
        <f>(SUMPRODUCT((LISTEE2=Y10)*((S1EQ1)+(S2EQ1)+(S3EQ1))))+(SUMPRODUCT((LISTEE1=Y10)*((S1EQ2)+(S2EQ2)+(S3EQ3))))</f>
        <v>0</v>
      </c>
      <c r="AE10">
        <f t="shared" si="4"/>
        <v>0</v>
      </c>
      <c r="AF10">
        <f t="shared" si="5"/>
        <v>0</v>
      </c>
      <c r="AG10">
        <f t="shared" si="6"/>
        <v>0</v>
      </c>
      <c r="AH10" t="str">
        <f>IF(Z10=0,"",RANK(AG10,$AG$8:$AG$10))</f>
        <v/>
      </c>
      <c r="AI10">
        <v>3</v>
      </c>
      <c r="AJ10" t="str">
        <f>IF(Z10=0,"",IF($AH$8=AI10,$Y$8,IF($AH$9=AI10,$Y$9,IF($AH$10=AI10,$Y$10,IF($AH$11=AI10,$Y$11)))))</f>
        <v/>
      </c>
    </row>
    <row r="11" spans="1:36" x14ac:dyDescent="0.25">
      <c r="A11" s="186"/>
      <c r="B11" s="186"/>
      <c r="C11" s="186" t="s">
        <v>38</v>
      </c>
      <c r="D11" s="186">
        <v>1</v>
      </c>
      <c r="E11">
        <v>4</v>
      </c>
      <c r="F11" s="187">
        <f t="shared" ref="F11:F18" si="7">F9+$B$4</f>
        <v>0.40972222222222221</v>
      </c>
      <c r="G11" s="190">
        <v>2</v>
      </c>
      <c r="H11" s="199" t="str">
        <f>'TAB Qualif Poule 12 '!D27</f>
        <v>Q/4</v>
      </c>
      <c r="I11" s="216" t="s">
        <v>203</v>
      </c>
      <c r="J11" s="218" t="str">
        <f>'TAB Qualif Poule 12 '!D29</f>
        <v>Q/12</v>
      </c>
      <c r="K11" s="200">
        <f t="shared" si="0"/>
        <v>0</v>
      </c>
      <c r="L11" s="228" t="s">
        <v>203</v>
      </c>
      <c r="M11" s="200">
        <f t="shared" si="1"/>
        <v>0</v>
      </c>
      <c r="N11" s="222"/>
      <c r="O11" s="223"/>
      <c r="P11" s="222"/>
      <c r="Q11" s="223"/>
      <c r="R11" s="222"/>
      <c r="S11" s="223"/>
      <c r="T11" t="str">
        <f t="shared" si="2"/>
        <v/>
      </c>
      <c r="U11" t="str">
        <f>IF(K11=M11,"",IF(K11&lt;M11,H11,J11))</f>
        <v/>
      </c>
      <c r="Y11" s="194"/>
    </row>
    <row r="12" spans="1:36" x14ac:dyDescent="0.25">
      <c r="A12" s="186"/>
      <c r="B12" s="186"/>
      <c r="C12" s="186" t="s">
        <v>13</v>
      </c>
      <c r="D12" s="186">
        <v>1</v>
      </c>
      <c r="E12">
        <v>5</v>
      </c>
      <c r="F12" s="187">
        <f t="shared" si="7"/>
        <v>0.44444444444444442</v>
      </c>
      <c r="G12" s="190">
        <v>1</v>
      </c>
      <c r="H12" s="199" t="str">
        <f>'TAB Qualif Poule 12 '!D13</f>
        <v>Q/8</v>
      </c>
      <c r="I12" s="216" t="s">
        <v>203</v>
      </c>
      <c r="J12" s="218" t="str">
        <f>'TAB Qualif Poule 12 '!D14</f>
        <v>Q/9</v>
      </c>
      <c r="K12" s="200">
        <f t="shared" si="0"/>
        <v>0</v>
      </c>
      <c r="L12" s="228" t="s">
        <v>203</v>
      </c>
      <c r="M12" s="200">
        <f t="shared" si="1"/>
        <v>0</v>
      </c>
      <c r="N12" s="222"/>
      <c r="O12" s="223"/>
      <c r="P12" s="222"/>
      <c r="Q12" s="223"/>
      <c r="R12" s="222"/>
      <c r="S12" s="223"/>
      <c r="T12" t="str">
        <f t="shared" si="2"/>
        <v/>
      </c>
      <c r="U12" t="str">
        <f t="shared" si="3"/>
        <v/>
      </c>
      <c r="Y12" s="194" t="s">
        <v>21</v>
      </c>
    </row>
    <row r="13" spans="1:36" x14ac:dyDescent="0.25">
      <c r="A13" s="186"/>
      <c r="B13" s="186"/>
      <c r="C13" s="186" t="s">
        <v>21</v>
      </c>
      <c r="D13" s="186">
        <v>1</v>
      </c>
      <c r="E13">
        <v>6</v>
      </c>
      <c r="F13" s="187">
        <f t="shared" si="7"/>
        <v>0.44444444444444442</v>
      </c>
      <c r="G13" s="190">
        <v>2</v>
      </c>
      <c r="H13" s="199" t="str">
        <f>'TAB Qualif Poule 12 '!D18</f>
        <v>Q/7</v>
      </c>
      <c r="I13" s="216" t="s">
        <v>203</v>
      </c>
      <c r="J13" s="218" t="str">
        <f>'TAB Qualif Poule 12 '!D19</f>
        <v>Q/10</v>
      </c>
      <c r="K13" s="200">
        <f t="shared" si="0"/>
        <v>0</v>
      </c>
      <c r="L13" s="228" t="s">
        <v>203</v>
      </c>
      <c r="M13" s="200">
        <f t="shared" si="1"/>
        <v>0</v>
      </c>
      <c r="N13" s="222"/>
      <c r="O13" s="223"/>
      <c r="P13" s="222"/>
      <c r="Q13" s="223"/>
      <c r="R13" s="222"/>
      <c r="S13" s="223"/>
      <c r="T13" t="str">
        <f t="shared" si="2"/>
        <v/>
      </c>
      <c r="U13" t="str">
        <f t="shared" si="3"/>
        <v/>
      </c>
      <c r="X13" s="186"/>
      <c r="Y13" s="194" t="str">
        <f>'TAB Qualif Poule 12 '!D17</f>
        <v>Q/2</v>
      </c>
      <c r="Z13">
        <f>COUNTIF(PLCEQ1,Y13)*2+COUNTIF(PLACEQ2,Y13)</f>
        <v>0</v>
      </c>
      <c r="AA13">
        <f>SUMIF(LISTEE1,Y13,(SCEQ1))+SUMIF(LISTEE2,Y13,(SCEQ2))</f>
        <v>0</v>
      </c>
      <c r="AB13">
        <f>SUMIF(LISTEE1,Y13,SCEQ2)+SUMIF(LISTEE2,Y13,SCEQ1)</f>
        <v>0</v>
      </c>
      <c r="AC13">
        <f>(SUMPRODUCT((LISTEE1=Y13)*((S1EQ1)+(S2EQ1)+(S3EQ1))))+(SUMPRODUCT((LISTEE2=Y13)*((S1EQ2)+(S2EQ2)+(S3EQ3))))</f>
        <v>0</v>
      </c>
      <c r="AD13">
        <f>(SUMPRODUCT((LISTEE2=Y13)*((S1EQ1)+(S2EQ1)+(S3EQ1))))+(SUMPRODUCT((LISTEE1=Y13)*((S1EQ2)+(S2EQ2)+(S3EQ3))))</f>
        <v>0</v>
      </c>
      <c r="AE13">
        <f t="shared" si="4"/>
        <v>0</v>
      </c>
      <c r="AF13">
        <f t="shared" si="5"/>
        <v>0</v>
      </c>
      <c r="AG13">
        <f t="shared" si="6"/>
        <v>0</v>
      </c>
      <c r="AH13">
        <f>RANK(AG13,$AG$13:$AG$17)</f>
        <v>1</v>
      </c>
      <c r="AI13">
        <v>1</v>
      </c>
      <c r="AJ13" t="str">
        <f>IF(Z13=0,"",IF($AH$13=AI13,$Y$13,IF($AH$14=AI13,$Y$14,IF($AH$15=AI13,$Y$15,IF($AH$16=AI13,$Y$16)))))</f>
        <v/>
      </c>
    </row>
    <row r="14" spans="1:36" x14ac:dyDescent="0.25">
      <c r="A14" s="186"/>
      <c r="C14" s="186" t="s">
        <v>30</v>
      </c>
      <c r="D14" s="186">
        <v>1</v>
      </c>
      <c r="E14">
        <v>7</v>
      </c>
      <c r="F14" s="187">
        <f t="shared" si="7"/>
        <v>0.47916666666666663</v>
      </c>
      <c r="G14" s="190">
        <v>1</v>
      </c>
      <c r="H14" s="199" t="str">
        <f>'TAB Qualif Poule 12 '!D23</f>
        <v>Q/6</v>
      </c>
      <c r="I14" s="216" t="s">
        <v>203</v>
      </c>
      <c r="J14" s="218" t="str">
        <f>'TAB Qualif Poule 12 '!D24</f>
        <v>Q/11</v>
      </c>
      <c r="K14" s="200">
        <f>SUM(IF(N14&gt;O14,1,0),IF(P14&gt;Q14,1,0),IF(R14&gt;S14,1,0))</f>
        <v>0</v>
      </c>
      <c r="L14" s="228" t="s">
        <v>203</v>
      </c>
      <c r="M14" s="200">
        <f t="shared" si="1"/>
        <v>0</v>
      </c>
      <c r="N14" s="222"/>
      <c r="O14" s="223"/>
      <c r="P14" s="222"/>
      <c r="Q14" s="223"/>
      <c r="R14" s="222"/>
      <c r="S14" s="223"/>
      <c r="T14" t="str">
        <f>IF(K14=M14,"",IF(K14&gt;M14,H14,J14))</f>
        <v/>
      </c>
      <c r="U14" t="str">
        <f t="shared" si="3"/>
        <v/>
      </c>
      <c r="Y14" s="194" t="str">
        <f>'TAB Qualif Poule 12 '!D18</f>
        <v>Q/7</v>
      </c>
      <c r="Z14">
        <f>COUNTIF(PLCEQ1,Y14)*2+COUNTIF(PLACEQ2,Y14)</f>
        <v>0</v>
      </c>
      <c r="AA14">
        <f>SUMIF(LISTEE1,Y14,(SCEQ1))+SUMIF(LISTEE2,Y14,(SCEQ2))</f>
        <v>0</v>
      </c>
      <c r="AB14">
        <f>SUMIF(LISTEE1,Y14,SCEQ2)+SUMIF(LISTEE2,Y14,SCEQ1)</f>
        <v>0</v>
      </c>
      <c r="AC14">
        <f>(SUMPRODUCT((LISTEE1=Y14)*((S1EQ1)+(S2EQ1)+(S3EQ1))))+(SUMPRODUCT((LISTEE2=Y14)*((S1EQ2)+(S2EQ2)+(S3EQ3))))</f>
        <v>0</v>
      </c>
      <c r="AD14">
        <f>(SUMPRODUCT((LISTEE2=Y14)*((S1EQ1)+(S2EQ1)+(S3EQ1))))+(SUMPRODUCT((LISTEE1=Y14)*((S1EQ2)+(S2EQ2)+(S3EQ3))))</f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>
        <f>RANK(AG14,$AG$13:$AG$15)</f>
        <v>1</v>
      </c>
      <c r="AI14">
        <v>2</v>
      </c>
      <c r="AJ14" t="str">
        <f t="shared" ref="AJ14" si="8">IF(Z14=0,"",IF($AH$13=AI14,$Y$13,IF($AH$14=AI14,$Y$14,IF($AH$15=AI14,$Y$15,IF($AH$16=AI14,$Y$16)))))</f>
        <v/>
      </c>
    </row>
    <row r="15" spans="1:36" x14ac:dyDescent="0.25">
      <c r="A15" s="186"/>
      <c r="C15" s="186" t="s">
        <v>38</v>
      </c>
      <c r="D15" s="186">
        <v>1</v>
      </c>
      <c r="E15">
        <v>8</v>
      </c>
      <c r="F15" s="187">
        <f t="shared" si="7"/>
        <v>0.47916666666666663</v>
      </c>
      <c r="G15" s="190">
        <v>2</v>
      </c>
      <c r="H15" s="199" t="str">
        <f>'TAB Qualif Poule 12 '!D28</f>
        <v>Q/5</v>
      </c>
      <c r="I15" s="216" t="s">
        <v>203</v>
      </c>
      <c r="J15" s="218" t="str">
        <f>'TAB Qualif Poule 12 '!D29</f>
        <v>Q/12</v>
      </c>
      <c r="K15" s="200">
        <f t="shared" si="0"/>
        <v>0</v>
      </c>
      <c r="L15" s="228" t="s">
        <v>203</v>
      </c>
      <c r="M15" s="200">
        <f t="shared" si="1"/>
        <v>0</v>
      </c>
      <c r="N15" s="222"/>
      <c r="O15" s="223"/>
      <c r="P15" s="222"/>
      <c r="Q15" s="223"/>
      <c r="R15" s="222"/>
      <c r="S15" s="223"/>
      <c r="T15" t="str">
        <f t="shared" si="2"/>
        <v/>
      </c>
      <c r="U15" t="str">
        <f t="shared" si="3"/>
        <v/>
      </c>
      <c r="Y15" s="194" t="str">
        <f>'TAB Qualif Poule 12 '!D19</f>
        <v>Q/10</v>
      </c>
      <c r="Z15">
        <f>COUNTIF(PLCEQ1,Y15)*2+COUNTIF(PLACEQ2,Y15)</f>
        <v>0</v>
      </c>
      <c r="AA15">
        <f>SUMIF(LISTEE1,Y15,(SCEQ1))+SUMIF(LISTEE2,Y15,(SCEQ2))</f>
        <v>0</v>
      </c>
      <c r="AB15">
        <f>SUMIF(LISTEE1,Y15,SCEQ2)+SUMIF(LISTEE2,Y15,SCEQ1)</f>
        <v>0</v>
      </c>
      <c r="AC15">
        <f>(SUMPRODUCT((LISTEE1=Y15)*((S1EQ1)+(S2EQ1)+(S3EQ1))))+(SUMPRODUCT((LISTEE2=Y15)*((S1EQ2)+(S2EQ2)+(S3EQ3))))</f>
        <v>0</v>
      </c>
      <c r="AD15">
        <f>(SUMPRODUCT((LISTEE2=Y15)*((S1EQ1)+(S2EQ1)+(S3EQ1))))+(SUMPRODUCT((LISTEE1=Y15)*((S1EQ2)+(S2EQ2)+(S3EQ3))))</f>
        <v>0</v>
      </c>
      <c r="AE15">
        <f t="shared" si="4"/>
        <v>0</v>
      </c>
      <c r="AF15">
        <f t="shared" si="5"/>
        <v>0</v>
      </c>
      <c r="AG15">
        <f t="shared" si="6"/>
        <v>0</v>
      </c>
      <c r="AH15">
        <f t="shared" ref="AH15" si="9">RANK(AG15,$AG$13:$AG$17)</f>
        <v>1</v>
      </c>
      <c r="AI15">
        <v>3</v>
      </c>
      <c r="AJ15" t="str">
        <f>IF(Z15=0,"",IF($AH$13=AI15,$Y$13,IF($AH$14=AI15,$Y$14,IF($AH$15=AI15,$Y$15,IF($AH$16=AI15,$Y$16)))))</f>
        <v/>
      </c>
    </row>
    <row r="16" spans="1:36" x14ac:dyDescent="0.25">
      <c r="A16" s="186"/>
      <c r="C16" s="186" t="s">
        <v>13</v>
      </c>
      <c r="D16" s="186">
        <v>1</v>
      </c>
      <c r="E16">
        <v>9</v>
      </c>
      <c r="F16" s="187">
        <f t="shared" si="7"/>
        <v>0.51388888888888884</v>
      </c>
      <c r="G16" s="190">
        <v>1</v>
      </c>
      <c r="H16" s="199" t="str">
        <f>'TAB Qualif Poule 12 '!D12</f>
        <v>Q/1</v>
      </c>
      <c r="I16" s="216" t="s">
        <v>203</v>
      </c>
      <c r="J16" s="218" t="str">
        <f>'TAB Qualif Poule 12 '!D13</f>
        <v>Q/8</v>
      </c>
      <c r="K16" s="200">
        <f t="shared" si="0"/>
        <v>0</v>
      </c>
      <c r="L16" s="228" t="s">
        <v>203</v>
      </c>
      <c r="M16" s="200">
        <f t="shared" si="1"/>
        <v>0</v>
      </c>
      <c r="N16" s="222"/>
      <c r="O16" s="223"/>
      <c r="P16" s="222"/>
      <c r="Q16" s="223"/>
      <c r="R16" s="222"/>
      <c r="S16" s="223"/>
      <c r="T16" t="str">
        <f t="shared" si="2"/>
        <v/>
      </c>
      <c r="U16" t="str">
        <f t="shared" si="3"/>
        <v/>
      </c>
      <c r="Y16" s="194"/>
    </row>
    <row r="17" spans="1:36" x14ac:dyDescent="0.25">
      <c r="A17" s="186"/>
      <c r="C17" s="186" t="s">
        <v>21</v>
      </c>
      <c r="D17" s="186">
        <v>1</v>
      </c>
      <c r="E17">
        <v>10</v>
      </c>
      <c r="F17" s="187">
        <f t="shared" si="7"/>
        <v>0.51388888888888884</v>
      </c>
      <c r="G17" s="190">
        <v>2</v>
      </c>
      <c r="H17" s="199" t="str">
        <f>'TAB Qualif Poule 12 '!D17</f>
        <v>Q/2</v>
      </c>
      <c r="I17" s="216" t="s">
        <v>203</v>
      </c>
      <c r="J17" s="218" t="str">
        <f>'TAB Qualif Poule 12 '!D18</f>
        <v>Q/7</v>
      </c>
      <c r="K17" s="200">
        <f t="shared" si="0"/>
        <v>0</v>
      </c>
      <c r="L17" s="228" t="s">
        <v>203</v>
      </c>
      <c r="M17" s="200">
        <f t="shared" si="1"/>
        <v>0</v>
      </c>
      <c r="N17" s="222"/>
      <c r="O17" s="223"/>
      <c r="P17" s="222"/>
      <c r="Q17" s="223"/>
      <c r="R17" s="222"/>
      <c r="S17" s="223"/>
      <c r="T17" t="str">
        <f t="shared" si="2"/>
        <v/>
      </c>
      <c r="U17" t="str">
        <f t="shared" si="3"/>
        <v/>
      </c>
      <c r="Y17" s="194" t="s">
        <v>30</v>
      </c>
    </row>
    <row r="18" spans="1:36" x14ac:dyDescent="0.25">
      <c r="A18" s="186"/>
      <c r="C18" s="186" t="s">
        <v>30</v>
      </c>
      <c r="D18" s="186">
        <v>1</v>
      </c>
      <c r="E18">
        <v>11</v>
      </c>
      <c r="F18" s="187">
        <f t="shared" si="7"/>
        <v>0.54861111111111105</v>
      </c>
      <c r="G18" s="190">
        <v>1</v>
      </c>
      <c r="H18" s="199" t="str">
        <f>'TAB Qualif Poule 12 '!D22</f>
        <v>Q/3</v>
      </c>
      <c r="I18" s="216" t="s">
        <v>203</v>
      </c>
      <c r="J18" s="218" t="str">
        <f>'TAB Qualif Poule 12 '!D23</f>
        <v>Q/6</v>
      </c>
      <c r="K18" s="200">
        <f t="shared" si="0"/>
        <v>0</v>
      </c>
      <c r="L18" s="228" t="s">
        <v>203</v>
      </c>
      <c r="M18" s="200">
        <f t="shared" si="1"/>
        <v>0</v>
      </c>
      <c r="N18" s="222"/>
      <c r="O18" s="223"/>
      <c r="P18" s="222"/>
      <c r="Q18" s="223"/>
      <c r="R18" s="222"/>
      <c r="S18" s="223"/>
      <c r="T18" t="str">
        <f t="shared" si="2"/>
        <v/>
      </c>
      <c r="U18" t="str">
        <f t="shared" si="3"/>
        <v/>
      </c>
      <c r="Y18" s="192" t="str">
        <f>'TAB Qualif Poule 12 '!D22</f>
        <v>Q/3</v>
      </c>
      <c r="Z18">
        <f>COUNTIF(PLCEQ1,Y18)*2+COUNTIF(PLACEQ2,Y18)</f>
        <v>0</v>
      </c>
      <c r="AA18">
        <f>SUMIF(LISTEE1,Y18,(SCEQ1))+SUMIF(LISTEE2,Y18,(SCEQ2))</f>
        <v>0</v>
      </c>
      <c r="AB18">
        <f>SUMIF(LISTEE1,Y18,SCEQ2)+SUMIF(LISTEE2,Y18,SCEQ1)</f>
        <v>0</v>
      </c>
      <c r="AC18">
        <f>(SUMPRODUCT((LISTEE1=Y18)*((S1EQ1)+(S2EQ1)+(S3EQ1))))+(SUMPRODUCT((LISTEE2=Y18)*((S1EQ2)+(S2EQ2)+(S3EQ3))))</f>
        <v>0</v>
      </c>
      <c r="AD18">
        <f>(SUMPRODUCT((LISTEE2=Y18)*((S1EQ1)+(S2EQ1)+(S3EQ1))))+(SUMPRODUCT((LISTEE1=Y18)*((S1EQ2)+(S2EQ2)+(S3EQ3))))</f>
        <v>0</v>
      </c>
      <c r="AE18">
        <f t="shared" ref="AE18:AE25" si="10">IFERROR(AA18/AB18,0)</f>
        <v>0</v>
      </c>
      <c r="AF18">
        <f t="shared" si="5"/>
        <v>0</v>
      </c>
      <c r="AG18">
        <f>Z18+AE18/100+AF18/100</f>
        <v>0</v>
      </c>
      <c r="AH18">
        <f>RANK(AG18,$AG$18:$AG$22)</f>
        <v>1</v>
      </c>
      <c r="AI18">
        <v>1</v>
      </c>
      <c r="AJ18" t="str">
        <f>IF(Z18=0,"",IF(AH$18=AI18,Y18,IF(AH19=AI18,Y19,IF(AH20=AI18,Y20,IF(AH21=AI18,Y21)))))</f>
        <v/>
      </c>
    </row>
    <row r="19" spans="1:36" x14ac:dyDescent="0.25">
      <c r="C19" s="186" t="s">
        <v>38</v>
      </c>
      <c r="D19" s="186">
        <v>1</v>
      </c>
      <c r="E19">
        <v>12</v>
      </c>
      <c r="F19" s="187">
        <f>F17+$B$4</f>
        <v>0.54861111111111105</v>
      </c>
      <c r="G19" s="190">
        <v>2</v>
      </c>
      <c r="H19" s="199" t="str">
        <f>'TAB Qualif Poule 12 '!D27</f>
        <v>Q/4</v>
      </c>
      <c r="I19" s="216" t="s">
        <v>203</v>
      </c>
      <c r="J19" s="218" t="str">
        <f>'TAB Qualif Poule 12 '!D28</f>
        <v>Q/5</v>
      </c>
      <c r="K19" s="200">
        <f t="shared" si="0"/>
        <v>0</v>
      </c>
      <c r="L19" s="228" t="s">
        <v>203</v>
      </c>
      <c r="M19" s="200">
        <f t="shared" si="1"/>
        <v>0</v>
      </c>
      <c r="N19" s="222"/>
      <c r="O19" s="223"/>
      <c r="P19" s="222"/>
      <c r="Q19" s="223"/>
      <c r="R19" s="222"/>
      <c r="S19" s="223"/>
      <c r="T19" t="str">
        <f t="shared" si="2"/>
        <v/>
      </c>
      <c r="U19" t="str">
        <f t="shared" si="3"/>
        <v/>
      </c>
      <c r="Y19" s="192" t="str">
        <f>'TAB Qualif Poule 12 '!D23</f>
        <v>Q/6</v>
      </c>
      <c r="Z19">
        <f>COUNTIF(PLCEQ1,Y19)*2+COUNTIF(PLACEQ2,Y19)</f>
        <v>0</v>
      </c>
      <c r="AA19">
        <f>SUMIF(LISTEE1,Y19,(SCEQ1))+SUMIF(LISTEE2,Y19,(SCEQ2))</f>
        <v>0</v>
      </c>
      <c r="AB19">
        <f>SUMIF(LISTEE1,Y19,SCEQ2)+SUMIF(LISTEE2,Y19,SCEQ1)</f>
        <v>0</v>
      </c>
      <c r="AC19">
        <f>(SUMPRODUCT((LISTEE1=Y19)*((S1EQ1)+(S2EQ1)+(S3EQ1))))+(SUMPRODUCT((LISTEE2=Y19)*((S1EQ2)+(S2EQ2)+(S3EQ3))))</f>
        <v>0</v>
      </c>
      <c r="AD19">
        <f>(SUMPRODUCT((LISTEE2=Y19)*((S1EQ1)+(S2EQ1)+(S3EQ1))))+(SUMPRODUCT((LISTEE1=Y19)*((S1EQ2)+(S2EQ2)+(S3EQ3))))</f>
        <v>0</v>
      </c>
      <c r="AE19">
        <f t="shared" si="10"/>
        <v>0</v>
      </c>
      <c r="AF19">
        <f t="shared" si="5"/>
        <v>0</v>
      </c>
      <c r="AG19">
        <f t="shared" ref="AG19:AG25" si="11">Z19+AE19/100+AF19/100</f>
        <v>0</v>
      </c>
      <c r="AH19">
        <f>RANK(AG19,$AG$18:$AG$22)</f>
        <v>1</v>
      </c>
      <c r="AI19">
        <v>2</v>
      </c>
      <c r="AJ19" t="str">
        <f>IF(Z19=0,"",IF(AH$18=AI19,Y18,IF(AH19=AI19,Y19,IF(AH20=AI19,Y20,IF(AH21=AI19,Y21)))))</f>
        <v/>
      </c>
    </row>
    <row r="20" spans="1:36" x14ac:dyDescent="0.25">
      <c r="A20" s="186"/>
      <c r="C20" t="s">
        <v>190</v>
      </c>
      <c r="D20" s="186">
        <v>1</v>
      </c>
      <c r="E20">
        <v>13</v>
      </c>
      <c r="F20" s="187">
        <f>F18+$B$4</f>
        <v>0.58333333333333326</v>
      </c>
      <c r="G20" s="190">
        <v>1</v>
      </c>
      <c r="H20" s="199" t="str">
        <f>AJ19</f>
        <v/>
      </c>
      <c r="I20" s="216" t="s">
        <v>203</v>
      </c>
      <c r="J20" s="218" t="str">
        <f>AJ15</f>
        <v/>
      </c>
      <c r="K20" s="200">
        <f t="shared" si="0"/>
        <v>0</v>
      </c>
      <c r="L20" s="228" t="s">
        <v>203</v>
      </c>
      <c r="M20" s="200">
        <f t="shared" si="1"/>
        <v>0</v>
      </c>
      <c r="N20" s="222"/>
      <c r="O20" s="223"/>
      <c r="P20" s="222"/>
      <c r="Q20" s="223"/>
      <c r="R20" s="222"/>
      <c r="S20" s="223"/>
      <c r="T20" t="str">
        <f t="shared" si="2"/>
        <v/>
      </c>
      <c r="U20" t="str">
        <f t="shared" si="3"/>
        <v/>
      </c>
      <c r="Y20" s="192" t="str">
        <f>'TAB Qualif Poule 12 '!D24</f>
        <v>Q/11</v>
      </c>
      <c r="Z20">
        <f>COUNTIF(PLCEQ1,Y20)*2+COUNTIF(PLACEQ2,Y20)</f>
        <v>0</v>
      </c>
      <c r="AA20">
        <f>SUMIF(LISTEE1,Y20,(SCEQ1))+SUMIF(LISTEE2,Y20,(SCEQ2))</f>
        <v>0</v>
      </c>
      <c r="AB20">
        <f>SUMIF(LISTEE1,Y20,SCEQ2)+SUMIF(LISTEE2,Y20,SCEQ1)</f>
        <v>0</v>
      </c>
      <c r="AC20">
        <f>(SUMPRODUCT((LISTEE1=Y20)*((S1EQ1)+(S2EQ1)+(S3EQ1))))+(SUMPRODUCT((LISTEE2=Y20)*((S1EQ2)+(S2EQ2)+(S3EQ3))))</f>
        <v>0</v>
      </c>
      <c r="AD20">
        <f>(SUMPRODUCT((LISTEE2=Y20)*((S1EQ1)+(S2EQ1)+(S3EQ1))))+(SUMPRODUCT((LISTEE1=Y20)*((S1EQ2)+(S2EQ2)+(S3EQ3))))</f>
        <v>0</v>
      </c>
      <c r="AE20">
        <f t="shared" si="10"/>
        <v>0</v>
      </c>
      <c r="AF20">
        <f t="shared" si="5"/>
        <v>0</v>
      </c>
      <c r="AG20">
        <f t="shared" si="11"/>
        <v>0</v>
      </c>
      <c r="AH20">
        <f>RANK(AG20,$AG$18:$AG$22)</f>
        <v>1</v>
      </c>
      <c r="AI20">
        <v>3</v>
      </c>
      <c r="AJ20" t="str">
        <f>IF(Z20=0,"",IF(AH$18=AI20,Y18,IF(AH19=AI20,Y19,IF(AH20=AI20,Y20,IF(AH21=AI20,Y21)))))</f>
        <v/>
      </c>
    </row>
    <row r="21" spans="1:36" x14ac:dyDescent="0.25">
      <c r="A21" s="186"/>
      <c r="C21" t="s">
        <v>190</v>
      </c>
      <c r="D21" s="186">
        <v>1</v>
      </c>
      <c r="E21">
        <v>14</v>
      </c>
      <c r="F21" s="187">
        <f>F19+$B$4</f>
        <v>0.58333333333333326</v>
      </c>
      <c r="G21" s="190">
        <v>2</v>
      </c>
      <c r="H21" s="199" t="str">
        <f>AJ14</f>
        <v/>
      </c>
      <c r="I21" s="216" t="s">
        <v>203</v>
      </c>
      <c r="J21" s="218" t="str">
        <f>AJ25</f>
        <v/>
      </c>
      <c r="K21" s="200">
        <f t="shared" si="0"/>
        <v>0</v>
      </c>
      <c r="L21" s="228" t="s">
        <v>203</v>
      </c>
      <c r="M21" s="200">
        <f t="shared" si="1"/>
        <v>0</v>
      </c>
      <c r="N21" s="222"/>
      <c r="O21" s="223"/>
      <c r="P21" s="222"/>
      <c r="Q21" s="223"/>
      <c r="R21" s="222"/>
      <c r="S21" s="223"/>
      <c r="T21" t="str">
        <f t="shared" si="2"/>
        <v/>
      </c>
      <c r="U21" t="str">
        <f t="shared" si="3"/>
        <v/>
      </c>
      <c r="Y21" s="192"/>
    </row>
    <row r="22" spans="1:36" x14ac:dyDescent="0.25">
      <c r="A22" s="186"/>
      <c r="C22" t="s">
        <v>190</v>
      </c>
      <c r="D22" s="186">
        <v>1</v>
      </c>
      <c r="E22">
        <v>15</v>
      </c>
      <c r="F22" s="187">
        <f>F20+$B$4</f>
        <v>0.61805555555555547</v>
      </c>
      <c r="G22" s="190">
        <v>1</v>
      </c>
      <c r="H22" s="201" t="str">
        <f>AJ9</f>
        <v/>
      </c>
      <c r="I22" s="216" t="s">
        <v>203</v>
      </c>
      <c r="J22" s="219" t="str">
        <f>AJ20</f>
        <v/>
      </c>
      <c r="K22" s="200">
        <f t="shared" si="0"/>
        <v>0</v>
      </c>
      <c r="L22" s="228" t="s">
        <v>203</v>
      </c>
      <c r="M22" s="200">
        <f t="shared" si="1"/>
        <v>0</v>
      </c>
      <c r="N22" s="222"/>
      <c r="O22" s="223"/>
      <c r="P22" s="222"/>
      <c r="Q22" s="223"/>
      <c r="R22" s="222"/>
      <c r="S22" s="223"/>
      <c r="T22" t="str">
        <f t="shared" si="2"/>
        <v/>
      </c>
      <c r="U22" t="str">
        <f t="shared" si="3"/>
        <v/>
      </c>
      <c r="Y22" s="192" t="s">
        <v>38</v>
      </c>
    </row>
    <row r="23" spans="1:36" x14ac:dyDescent="0.25">
      <c r="A23" s="186"/>
      <c r="C23" t="s">
        <v>190</v>
      </c>
      <c r="D23" s="186">
        <v>1</v>
      </c>
      <c r="E23">
        <v>16</v>
      </c>
      <c r="F23" s="187">
        <f>F21+$B$4</f>
        <v>0.61805555555555547</v>
      </c>
      <c r="G23" s="190">
        <v>2</v>
      </c>
      <c r="H23" s="201" t="str">
        <f>AJ24</f>
        <v/>
      </c>
      <c r="I23" s="216" t="s">
        <v>203</v>
      </c>
      <c r="J23" s="219" t="str">
        <f>AJ10</f>
        <v/>
      </c>
      <c r="K23" s="200">
        <f t="shared" si="0"/>
        <v>0</v>
      </c>
      <c r="L23" s="228" t="s">
        <v>203</v>
      </c>
      <c r="M23" s="200">
        <f t="shared" si="1"/>
        <v>0</v>
      </c>
      <c r="N23" s="222"/>
      <c r="O23" s="223"/>
      <c r="P23" s="222"/>
      <c r="Q23" s="223"/>
      <c r="R23" s="222"/>
      <c r="S23" s="223"/>
      <c r="T23" t="str">
        <f t="shared" si="2"/>
        <v/>
      </c>
      <c r="U23" t="str">
        <f t="shared" si="3"/>
        <v/>
      </c>
      <c r="Y23" s="192" t="str">
        <f>'TAB Qualif Poule 12 '!D27</f>
        <v>Q/4</v>
      </c>
      <c r="Z23">
        <f>COUNTIF(PLCEQ1,Y23)*2+COUNTIF(PLACEQ2,Y23)</f>
        <v>0</v>
      </c>
      <c r="AA23">
        <f>SUMIF(LISTEE1,Y23,(SCEQ1))+SUMIF(LISTEE2,Y23,(SCEQ2))</f>
        <v>0</v>
      </c>
      <c r="AB23">
        <f>SUMIF(LISTEE1,Y23,SCEQ2)+SUMIF(LISTEE2,Y23,SCEQ1)</f>
        <v>0</v>
      </c>
      <c r="AC23">
        <f>(SUMPRODUCT((LISTEE1=Y23)*((S1EQ1)+(S2EQ1)+(S3EQ1))))+(SUMPRODUCT((LISTEE2=Y23)*((S1EQ2)+(S2EQ2)+(S3EQ3))))</f>
        <v>0</v>
      </c>
      <c r="AD23">
        <f>(SUMPRODUCT((LISTEE2=Y23)*((S1EQ1)+(S2EQ1)+(S3EQ1))))+(SUMPRODUCT((LISTEE1=Y23)*((S1EQ2)+(S2EQ2)+(S3EQ3))))</f>
        <v>0</v>
      </c>
      <c r="AE23">
        <f t="shared" si="10"/>
        <v>0</v>
      </c>
      <c r="AF23">
        <f t="shared" si="5"/>
        <v>0</v>
      </c>
      <c r="AG23">
        <f t="shared" si="11"/>
        <v>0</v>
      </c>
      <c r="AH23">
        <f>RANK(AG23,$AG$23:$AG$27)</f>
        <v>1</v>
      </c>
      <c r="AI23">
        <v>1</v>
      </c>
      <c r="AJ23" t="str">
        <f>IF(Z23=0,"",IF($AH$23=AI23,$Y$23,IF($AH$24=AI23,$Y$24,IF($AH$25=AI23,$Y$25,IF($AH$26=AI23,$Y$26)))))</f>
        <v/>
      </c>
    </row>
    <row r="24" spans="1:36" x14ac:dyDescent="0.25">
      <c r="A24" s="186"/>
      <c r="C24" s="191" t="s">
        <v>75</v>
      </c>
      <c r="D24" s="186">
        <v>1</v>
      </c>
      <c r="E24">
        <v>17</v>
      </c>
      <c r="F24" s="187">
        <f>B5</f>
        <v>0.58333333333333337</v>
      </c>
      <c r="G24" s="190">
        <v>1</v>
      </c>
      <c r="H24" s="201" t="str">
        <f>AJ8</f>
        <v/>
      </c>
      <c r="I24" s="216" t="s">
        <v>203</v>
      </c>
      <c r="J24" s="219" t="str">
        <f>T20</f>
        <v/>
      </c>
      <c r="K24" s="200">
        <f t="shared" si="0"/>
        <v>0</v>
      </c>
      <c r="L24" s="228" t="s">
        <v>203</v>
      </c>
      <c r="M24" s="200">
        <f t="shared" si="1"/>
        <v>0</v>
      </c>
      <c r="N24" s="222"/>
      <c r="O24" s="223"/>
      <c r="P24" s="222"/>
      <c r="Q24" s="223"/>
      <c r="R24" s="222"/>
      <c r="S24" s="223"/>
      <c r="T24" t="str">
        <f t="shared" si="2"/>
        <v/>
      </c>
      <c r="U24" t="str">
        <f t="shared" si="3"/>
        <v/>
      </c>
      <c r="Y24" s="192" t="str">
        <f>'TAB Qualif Poule 12 '!D28</f>
        <v>Q/5</v>
      </c>
      <c r="Z24">
        <f>COUNTIF(PLCEQ1,Y24)*2+COUNTIF(PLACEQ2,Y24)</f>
        <v>0</v>
      </c>
      <c r="AA24">
        <f>SUMIF(LISTEE1,Y24,(SCEQ1))+SUMIF(LISTEE2,Y24,(SCEQ2))</f>
        <v>0</v>
      </c>
      <c r="AB24">
        <f>SUMIF(LISTEE1,Y24,SCEQ2)+SUMIF(LISTEE2,Y24,SCEQ1)</f>
        <v>0</v>
      </c>
      <c r="AC24">
        <f>(SUMPRODUCT((LISTEE1=Y24)*((S1EQ1)+(S2EQ1)+(S3EQ1))))+(SUMPRODUCT((LISTEE2=Y24)*((S1EQ2)+(S2EQ2)+(S3EQ3))))</f>
        <v>0</v>
      </c>
      <c r="AD24">
        <f>(SUMPRODUCT((LISTEE2=Y24)*((S1EQ1)+(S2EQ1)+(S3EQ1))))+(SUMPRODUCT((LISTEE1=Y24)*((S1EQ2)+(S2EQ2)+(S3EQ3))))</f>
        <v>0</v>
      </c>
      <c r="AE24">
        <f t="shared" si="10"/>
        <v>0</v>
      </c>
      <c r="AF24">
        <f t="shared" si="5"/>
        <v>0</v>
      </c>
      <c r="AG24">
        <f t="shared" si="11"/>
        <v>0</v>
      </c>
      <c r="AH24">
        <f t="shared" ref="AH24:AH25" si="12">RANK(AG24,$AG$23:$AG$27)</f>
        <v>1</v>
      </c>
      <c r="AI24">
        <v>2</v>
      </c>
      <c r="AJ24" t="str">
        <f>IF(Z24=0,"",IF($AH$23=AI24,$Y$23,IF($AH$24=AI24,$Y$24,IF($AH$25=AI24,$Y$25,IF($AH$26=AI24,$Y$26)))))</f>
        <v/>
      </c>
    </row>
    <row r="25" spans="1:36" x14ac:dyDescent="0.25">
      <c r="C25" s="191" t="s">
        <v>75</v>
      </c>
      <c r="D25" s="186">
        <v>1</v>
      </c>
      <c r="E25">
        <v>18</v>
      </c>
      <c r="F25" s="187">
        <f>B5</f>
        <v>0.58333333333333337</v>
      </c>
      <c r="G25" s="190">
        <v>2</v>
      </c>
      <c r="H25" s="201" t="str">
        <f>AJ23</f>
        <v/>
      </c>
      <c r="I25" s="216" t="s">
        <v>203</v>
      </c>
      <c r="J25" s="219" t="str">
        <f>T21</f>
        <v/>
      </c>
      <c r="K25" s="200">
        <f t="shared" si="0"/>
        <v>0</v>
      </c>
      <c r="L25" s="228" t="s">
        <v>203</v>
      </c>
      <c r="M25" s="200">
        <f t="shared" si="1"/>
        <v>0</v>
      </c>
      <c r="N25" s="222"/>
      <c r="O25" s="223"/>
      <c r="P25" s="222"/>
      <c r="Q25" s="223"/>
      <c r="R25" s="222"/>
      <c r="S25" s="223"/>
      <c r="T25" t="str">
        <f t="shared" si="2"/>
        <v/>
      </c>
      <c r="U25" t="str">
        <f t="shared" si="3"/>
        <v/>
      </c>
      <c r="Y25" s="192" t="str">
        <f>'TAB Qualif Poule 12 '!D29</f>
        <v>Q/12</v>
      </c>
      <c r="Z25">
        <f>COUNTIF(PLCEQ1,Y25)*2+COUNTIF(PLACEQ2,Y25)</f>
        <v>0</v>
      </c>
      <c r="AA25">
        <f>SUMIF(LISTEE1,Y25,(SCEQ1))+SUMIF(LISTEE2,Y25,(SCEQ2))</f>
        <v>0</v>
      </c>
      <c r="AB25">
        <f>SUMIF(LISTEE1,Y25,SCEQ2)+SUMIF(LISTEE2,Y25,SCEQ1)</f>
        <v>0</v>
      </c>
      <c r="AC25">
        <f>(SUMPRODUCT((LISTEE1=Y25)*((S1EQ1)+(S2EQ1)+(S3EQ1))))+(SUMPRODUCT((LISTEE2=Y25)*((S1EQ2)+(S2EQ2)+(S3EQ3))))</f>
        <v>0</v>
      </c>
      <c r="AD25">
        <f>(SUMPRODUCT((LISTEE2=Y25)*((S1EQ1)+(S2EQ1)+(S3EQ1))))+(SUMPRODUCT((LISTEE1=Y25)*((S1EQ2)+(S2EQ2)+(S3EQ3))))</f>
        <v>0</v>
      </c>
      <c r="AE25">
        <f t="shared" si="10"/>
        <v>0</v>
      </c>
      <c r="AF25">
        <f t="shared" si="5"/>
        <v>0</v>
      </c>
      <c r="AG25">
        <f t="shared" si="11"/>
        <v>0</v>
      </c>
      <c r="AH25">
        <f t="shared" si="12"/>
        <v>1</v>
      </c>
      <c r="AI25">
        <v>3</v>
      </c>
      <c r="AJ25" t="str">
        <f>IF(Z25=0,"",IF($AH$23=AI25,$Y$23,IF($AH$24=AI25,$Y$24,IF($AH$25=AI25,$Y$25,IF($AH$26=AI25,$Y$26)))))</f>
        <v/>
      </c>
    </row>
    <row r="26" spans="1:36" x14ac:dyDescent="0.25">
      <c r="A26" s="186"/>
      <c r="C26" s="191" t="s">
        <v>75</v>
      </c>
      <c r="D26" s="186">
        <v>1</v>
      </c>
      <c r="E26">
        <v>19</v>
      </c>
      <c r="F26" s="187">
        <f>F25+$B$4</f>
        <v>0.61805555555555558</v>
      </c>
      <c r="G26" s="190">
        <v>1</v>
      </c>
      <c r="H26" s="201" t="str">
        <f>AJ13</f>
        <v/>
      </c>
      <c r="I26" s="216" t="s">
        <v>203</v>
      </c>
      <c r="J26" s="219" t="str">
        <f>T23</f>
        <v/>
      </c>
      <c r="K26" s="200">
        <f t="shared" si="0"/>
        <v>0</v>
      </c>
      <c r="L26" s="228" t="s">
        <v>203</v>
      </c>
      <c r="M26" s="200">
        <f t="shared" si="1"/>
        <v>0</v>
      </c>
      <c r="N26" s="222"/>
      <c r="O26" s="223"/>
      <c r="P26" s="222"/>
      <c r="Q26" s="223"/>
      <c r="R26" s="222"/>
      <c r="S26" s="223"/>
      <c r="T26" t="str">
        <f t="shared" si="2"/>
        <v/>
      </c>
      <c r="U26" t="str">
        <f t="shared" si="3"/>
        <v/>
      </c>
      <c r="Y26" s="192"/>
      <c r="AI26" s="188"/>
    </row>
    <row r="27" spans="1:36" x14ac:dyDescent="0.25">
      <c r="A27" s="186"/>
      <c r="C27" s="191" t="s">
        <v>75</v>
      </c>
      <c r="D27" s="186">
        <v>1</v>
      </c>
      <c r="E27">
        <v>20</v>
      </c>
      <c r="F27" s="187">
        <f>F25+$B$4</f>
        <v>0.61805555555555558</v>
      </c>
      <c r="G27" s="190">
        <v>2</v>
      </c>
      <c r="H27" s="201" t="str">
        <f>AJ18</f>
        <v/>
      </c>
      <c r="I27" s="216" t="s">
        <v>203</v>
      </c>
      <c r="J27" s="219" t="str">
        <f>T22</f>
        <v/>
      </c>
      <c r="K27" s="200">
        <f t="shared" si="0"/>
        <v>0</v>
      </c>
      <c r="L27" s="228" t="s">
        <v>203</v>
      </c>
      <c r="M27" s="200">
        <f t="shared" si="1"/>
        <v>0</v>
      </c>
      <c r="N27" s="222"/>
      <c r="O27" s="223"/>
      <c r="P27" s="222"/>
      <c r="Q27" s="223"/>
      <c r="R27" s="222"/>
      <c r="S27" s="223"/>
      <c r="T27" t="str">
        <f t="shared" si="2"/>
        <v/>
      </c>
      <c r="U27" t="str">
        <f t="shared" si="3"/>
        <v/>
      </c>
      <c r="Y27" s="192"/>
      <c r="AI27" s="188"/>
    </row>
    <row r="28" spans="1:36" x14ac:dyDescent="0.25">
      <c r="A28" s="186"/>
      <c r="C28" s="191" t="s">
        <v>187</v>
      </c>
      <c r="D28" s="186">
        <v>1</v>
      </c>
      <c r="E28">
        <v>21</v>
      </c>
      <c r="F28" s="187">
        <f t="shared" ref="F28:F31" si="13">F27+$B$4</f>
        <v>0.65277777777777779</v>
      </c>
      <c r="G28" s="190">
        <v>1</v>
      </c>
      <c r="H28" s="201" t="str">
        <f>T24</f>
        <v/>
      </c>
      <c r="I28" s="216" t="s">
        <v>203</v>
      </c>
      <c r="J28" s="219" t="str">
        <f>T25</f>
        <v/>
      </c>
      <c r="K28" s="200">
        <f t="shared" si="0"/>
        <v>0</v>
      </c>
      <c r="L28" s="228" t="s">
        <v>203</v>
      </c>
      <c r="M28" s="200">
        <f t="shared" si="1"/>
        <v>0</v>
      </c>
      <c r="N28" s="222"/>
      <c r="O28" s="223"/>
      <c r="P28" s="222"/>
      <c r="Q28" s="223"/>
      <c r="R28" s="222"/>
      <c r="S28" s="223"/>
      <c r="T28" t="str">
        <f t="shared" si="2"/>
        <v/>
      </c>
      <c r="U28" t="str">
        <f t="shared" si="3"/>
        <v/>
      </c>
      <c r="Y28" s="192" t="s">
        <v>192</v>
      </c>
      <c r="AI28" s="188"/>
    </row>
    <row r="29" spans="1:36" x14ac:dyDescent="0.25">
      <c r="A29" s="186"/>
      <c r="C29" s="191" t="s">
        <v>187</v>
      </c>
      <c r="D29" s="186">
        <v>1</v>
      </c>
      <c r="E29">
        <v>22</v>
      </c>
      <c r="F29" s="187">
        <f>F28+$B$4</f>
        <v>0.6875</v>
      </c>
      <c r="G29" s="190">
        <v>1</v>
      </c>
      <c r="H29" s="201" t="str">
        <f>T26</f>
        <v/>
      </c>
      <c r="I29" s="216" t="s">
        <v>203</v>
      </c>
      <c r="J29" s="219" t="str">
        <f>T27</f>
        <v/>
      </c>
      <c r="K29" s="200">
        <f t="shared" si="0"/>
        <v>0</v>
      </c>
      <c r="L29" s="228" t="s">
        <v>203</v>
      </c>
      <c r="M29" s="200">
        <f t="shared" si="1"/>
        <v>0</v>
      </c>
      <c r="N29" s="222"/>
      <c r="O29" s="223"/>
      <c r="P29" s="222"/>
      <c r="Q29" s="223"/>
      <c r="R29" s="222"/>
      <c r="S29" s="223"/>
      <c r="T29" t="str">
        <f t="shared" si="2"/>
        <v/>
      </c>
      <c r="U29" t="str">
        <f t="shared" si="3"/>
        <v/>
      </c>
      <c r="X29" t="s">
        <v>200</v>
      </c>
      <c r="Y29" s="192" t="str">
        <f>AJ8</f>
        <v/>
      </c>
      <c r="AI29" s="188"/>
    </row>
    <row r="30" spans="1:36" x14ac:dyDescent="0.25">
      <c r="A30" s="186"/>
      <c r="C30" s="191" t="s">
        <v>188</v>
      </c>
      <c r="D30" s="186">
        <v>1</v>
      </c>
      <c r="E30">
        <v>23</v>
      </c>
      <c r="F30" s="187">
        <f t="shared" si="13"/>
        <v>0.72222222222222221</v>
      </c>
      <c r="G30" s="190">
        <v>1</v>
      </c>
      <c r="H30" s="201" t="str">
        <f>U28</f>
        <v/>
      </c>
      <c r="I30" s="216" t="s">
        <v>203</v>
      </c>
      <c r="J30" s="219" t="str">
        <f>U29</f>
        <v/>
      </c>
      <c r="K30" s="200">
        <f t="shared" si="0"/>
        <v>0</v>
      </c>
      <c r="L30" s="228" t="s">
        <v>203</v>
      </c>
      <c r="M30" s="200">
        <f t="shared" si="1"/>
        <v>0</v>
      </c>
      <c r="N30" s="222"/>
      <c r="O30" s="223"/>
      <c r="P30" s="222"/>
      <c r="Q30" s="223"/>
      <c r="R30" s="222"/>
      <c r="S30" s="223"/>
      <c r="T30" t="str">
        <f t="shared" si="2"/>
        <v/>
      </c>
      <c r="U30" t="str">
        <f t="shared" si="3"/>
        <v/>
      </c>
      <c r="X30" t="s">
        <v>200</v>
      </c>
      <c r="Y30" s="192" t="str">
        <f>AJ13</f>
        <v/>
      </c>
      <c r="AI30" s="188"/>
    </row>
    <row r="31" spans="1:36" ht="15.75" thickBot="1" x14ac:dyDescent="0.3">
      <c r="C31" t="s">
        <v>191</v>
      </c>
      <c r="D31" s="186">
        <v>1</v>
      </c>
      <c r="E31">
        <v>24</v>
      </c>
      <c r="F31" s="187">
        <f t="shared" si="13"/>
        <v>0.75694444444444442</v>
      </c>
      <c r="G31" s="190">
        <v>1</v>
      </c>
      <c r="H31" s="201" t="str">
        <f>T28</f>
        <v/>
      </c>
      <c r="I31" s="216" t="s">
        <v>203</v>
      </c>
      <c r="J31" s="219" t="str">
        <f>T29</f>
        <v/>
      </c>
      <c r="K31" s="200">
        <f t="shared" si="0"/>
        <v>0</v>
      </c>
      <c r="L31" s="228" t="s">
        <v>203</v>
      </c>
      <c r="M31" s="200">
        <f t="shared" si="1"/>
        <v>0</v>
      </c>
      <c r="N31" s="224"/>
      <c r="O31" s="225"/>
      <c r="P31" s="224"/>
      <c r="Q31" s="225"/>
      <c r="R31" s="224"/>
      <c r="S31" s="225"/>
      <c r="T31" t="str">
        <f t="shared" si="2"/>
        <v/>
      </c>
      <c r="U31" t="str">
        <f t="shared" si="3"/>
        <v/>
      </c>
      <c r="X31" t="s">
        <v>200</v>
      </c>
      <c r="Y31" s="192" t="str">
        <f>AJ18</f>
        <v/>
      </c>
      <c r="AI31" s="188"/>
    </row>
    <row r="32" spans="1:36" x14ac:dyDescent="0.25">
      <c r="H32" s="195"/>
      <c r="I32" s="195"/>
      <c r="J32" s="195"/>
      <c r="X32" t="s">
        <v>200</v>
      </c>
      <c r="Y32" s="192" t="str">
        <f>AJ23</f>
        <v/>
      </c>
      <c r="AI32" s="188"/>
    </row>
    <row r="33" spans="8:35" x14ac:dyDescent="0.25">
      <c r="H33" s="195"/>
      <c r="I33" s="195"/>
      <c r="J33" s="195"/>
      <c r="X33">
        <v>13</v>
      </c>
      <c r="Y33" s="192" t="str">
        <f>AJ9</f>
        <v/>
      </c>
      <c r="AI33" s="188"/>
    </row>
    <row r="34" spans="8:35" x14ac:dyDescent="0.25">
      <c r="H34" s="195"/>
      <c r="I34" s="195"/>
      <c r="J34" s="195"/>
      <c r="X34">
        <v>13</v>
      </c>
      <c r="Y34" s="192" t="str">
        <f>AJ14</f>
        <v/>
      </c>
      <c r="AI34" s="188"/>
    </row>
    <row r="35" spans="8:35" x14ac:dyDescent="0.25">
      <c r="X35">
        <v>13</v>
      </c>
      <c r="Y35" t="str">
        <f>AJ19</f>
        <v/>
      </c>
    </row>
    <row r="36" spans="8:35" x14ac:dyDescent="0.25">
      <c r="X36">
        <v>13</v>
      </c>
      <c r="Y36" t="str">
        <f>AJ24</f>
        <v/>
      </c>
    </row>
    <row r="37" spans="8:35" x14ac:dyDescent="0.25">
      <c r="X37">
        <v>17</v>
      </c>
      <c r="Y37" t="str">
        <f>AJ10</f>
        <v/>
      </c>
    </row>
    <row r="38" spans="8:35" x14ac:dyDescent="0.25">
      <c r="X38">
        <v>17</v>
      </c>
      <c r="Y38" t="str">
        <f>AJ15</f>
        <v/>
      </c>
    </row>
    <row r="39" spans="8:35" x14ac:dyDescent="0.25">
      <c r="X39">
        <v>17</v>
      </c>
      <c r="Y39" t="str">
        <f>AJ20</f>
        <v/>
      </c>
    </row>
    <row r="40" spans="8:35" x14ac:dyDescent="0.25">
      <c r="X40">
        <v>17</v>
      </c>
      <c r="Y40" t="str">
        <f>AJ25</f>
        <v/>
      </c>
    </row>
  </sheetData>
  <sheetProtection password="E69A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2:Z47"/>
  <sheetViews>
    <sheetView workbookViewId="0">
      <selection activeCell="H29" sqref="H29"/>
    </sheetView>
  </sheetViews>
  <sheetFormatPr baseColWidth="10" defaultRowHeight="12.75" x14ac:dyDescent="0.2"/>
  <cols>
    <col min="1" max="1" width="7" style="38" customWidth="1"/>
    <col min="2" max="2" width="9.5703125" style="46" customWidth="1"/>
    <col min="3" max="3" width="14.28515625" style="38" bestFit="1" customWidth="1"/>
    <col min="4" max="4" width="5.5703125" style="38" bestFit="1" customWidth="1"/>
    <col min="5" max="5" width="14.28515625" style="38" bestFit="1" customWidth="1"/>
    <col min="6" max="6" width="3" style="47" customWidth="1"/>
    <col min="7" max="7" width="5.140625" style="38" bestFit="1" customWidth="1"/>
    <col min="8" max="8" width="35.28515625" style="48" bestFit="1" customWidth="1"/>
    <col min="9" max="9" width="2.7109375" style="49" customWidth="1"/>
    <col min="10" max="10" width="35.28515625" style="50" bestFit="1" customWidth="1"/>
    <col min="11" max="11" width="4.85546875" style="49" bestFit="1" customWidth="1"/>
    <col min="12" max="12" width="12.5703125" style="49" bestFit="1" customWidth="1"/>
    <col min="13" max="13" width="3" style="48" customWidth="1"/>
    <col min="14" max="14" width="5.140625" style="49" bestFit="1" customWidth="1"/>
    <col min="15" max="15" width="35.28515625" style="48" bestFit="1" customWidth="1"/>
    <col min="16" max="16" width="2.7109375" style="49" customWidth="1"/>
    <col min="17" max="17" width="28.5703125" style="50" customWidth="1"/>
    <col min="18" max="18" width="4.85546875" style="38" bestFit="1" customWidth="1"/>
    <col min="19" max="20" width="11.42578125" style="38"/>
    <col min="21" max="21" width="2" style="82" bestFit="1" customWidth="1"/>
    <col min="22" max="22" width="3.42578125" style="38" bestFit="1" customWidth="1"/>
    <col min="23" max="23" width="3" style="38" customWidth="1"/>
    <col min="24" max="266" width="11.42578125" style="38"/>
    <col min="267" max="267" width="3.5703125" style="38" customWidth="1"/>
    <col min="268" max="268" width="11.42578125" style="38"/>
    <col min="269" max="269" width="4.42578125" style="38" customWidth="1"/>
    <col min="270" max="270" width="11.42578125" style="38"/>
    <col min="271" max="271" width="5" style="38" customWidth="1"/>
    <col min="272" max="272" width="11.42578125" style="38"/>
    <col min="273" max="273" width="4.140625" style="38" customWidth="1"/>
    <col min="274" max="522" width="11.42578125" style="38"/>
    <col min="523" max="523" width="3.5703125" style="38" customWidth="1"/>
    <col min="524" max="524" width="11.42578125" style="38"/>
    <col min="525" max="525" width="4.42578125" style="38" customWidth="1"/>
    <col min="526" max="526" width="11.42578125" style="38"/>
    <col min="527" max="527" width="5" style="38" customWidth="1"/>
    <col min="528" max="528" width="11.42578125" style="38"/>
    <col min="529" max="529" width="4.140625" style="38" customWidth="1"/>
    <col min="530" max="778" width="11.42578125" style="38"/>
    <col min="779" max="779" width="3.5703125" style="38" customWidth="1"/>
    <col min="780" max="780" width="11.42578125" style="38"/>
    <col min="781" max="781" width="4.42578125" style="38" customWidth="1"/>
    <col min="782" max="782" width="11.42578125" style="38"/>
    <col min="783" max="783" width="5" style="38" customWidth="1"/>
    <col min="784" max="784" width="11.42578125" style="38"/>
    <col min="785" max="785" width="4.140625" style="38" customWidth="1"/>
    <col min="786" max="1034" width="11.42578125" style="38"/>
    <col min="1035" max="1035" width="3.5703125" style="38" customWidth="1"/>
    <col min="1036" max="1036" width="11.42578125" style="38"/>
    <col min="1037" max="1037" width="4.42578125" style="38" customWidth="1"/>
    <col min="1038" max="1038" width="11.42578125" style="38"/>
    <col min="1039" max="1039" width="5" style="38" customWidth="1"/>
    <col min="1040" max="1040" width="11.42578125" style="38"/>
    <col min="1041" max="1041" width="4.140625" style="38" customWidth="1"/>
    <col min="1042" max="1290" width="11.42578125" style="38"/>
    <col min="1291" max="1291" width="3.5703125" style="38" customWidth="1"/>
    <col min="1292" max="1292" width="11.42578125" style="38"/>
    <col min="1293" max="1293" width="4.42578125" style="38" customWidth="1"/>
    <col min="1294" max="1294" width="11.42578125" style="38"/>
    <col min="1295" max="1295" width="5" style="38" customWidth="1"/>
    <col min="1296" max="1296" width="11.42578125" style="38"/>
    <col min="1297" max="1297" width="4.140625" style="38" customWidth="1"/>
    <col min="1298" max="1546" width="11.42578125" style="38"/>
    <col min="1547" max="1547" width="3.5703125" style="38" customWidth="1"/>
    <col min="1548" max="1548" width="11.42578125" style="38"/>
    <col min="1549" max="1549" width="4.42578125" style="38" customWidth="1"/>
    <col min="1550" max="1550" width="11.42578125" style="38"/>
    <col min="1551" max="1551" width="5" style="38" customWidth="1"/>
    <col min="1552" max="1552" width="11.42578125" style="38"/>
    <col min="1553" max="1553" width="4.140625" style="38" customWidth="1"/>
    <col min="1554" max="1802" width="11.42578125" style="38"/>
    <col min="1803" max="1803" width="3.5703125" style="38" customWidth="1"/>
    <col min="1804" max="1804" width="11.42578125" style="38"/>
    <col min="1805" max="1805" width="4.42578125" style="38" customWidth="1"/>
    <col min="1806" max="1806" width="11.42578125" style="38"/>
    <col min="1807" max="1807" width="5" style="38" customWidth="1"/>
    <col min="1808" max="1808" width="11.42578125" style="38"/>
    <col min="1809" max="1809" width="4.140625" style="38" customWidth="1"/>
    <col min="1810" max="2058" width="11.42578125" style="38"/>
    <col min="2059" max="2059" width="3.5703125" style="38" customWidth="1"/>
    <col min="2060" max="2060" width="11.42578125" style="38"/>
    <col min="2061" max="2061" width="4.42578125" style="38" customWidth="1"/>
    <col min="2062" max="2062" width="11.42578125" style="38"/>
    <col min="2063" max="2063" width="5" style="38" customWidth="1"/>
    <col min="2064" max="2064" width="11.42578125" style="38"/>
    <col min="2065" max="2065" width="4.140625" style="38" customWidth="1"/>
    <col min="2066" max="2314" width="11.42578125" style="38"/>
    <col min="2315" max="2315" width="3.5703125" style="38" customWidth="1"/>
    <col min="2316" max="2316" width="11.42578125" style="38"/>
    <col min="2317" max="2317" width="4.42578125" style="38" customWidth="1"/>
    <col min="2318" max="2318" width="11.42578125" style="38"/>
    <col min="2319" max="2319" width="5" style="38" customWidth="1"/>
    <col min="2320" max="2320" width="11.42578125" style="38"/>
    <col min="2321" max="2321" width="4.140625" style="38" customWidth="1"/>
    <col min="2322" max="2570" width="11.42578125" style="38"/>
    <col min="2571" max="2571" width="3.5703125" style="38" customWidth="1"/>
    <col min="2572" max="2572" width="11.42578125" style="38"/>
    <col min="2573" max="2573" width="4.42578125" style="38" customWidth="1"/>
    <col min="2574" max="2574" width="11.42578125" style="38"/>
    <col min="2575" max="2575" width="5" style="38" customWidth="1"/>
    <col min="2576" max="2576" width="11.42578125" style="38"/>
    <col min="2577" max="2577" width="4.140625" style="38" customWidth="1"/>
    <col min="2578" max="2826" width="11.42578125" style="38"/>
    <col min="2827" max="2827" width="3.5703125" style="38" customWidth="1"/>
    <col min="2828" max="2828" width="11.42578125" style="38"/>
    <col min="2829" max="2829" width="4.42578125" style="38" customWidth="1"/>
    <col min="2830" max="2830" width="11.42578125" style="38"/>
    <col min="2831" max="2831" width="5" style="38" customWidth="1"/>
    <col min="2832" max="2832" width="11.42578125" style="38"/>
    <col min="2833" max="2833" width="4.140625" style="38" customWidth="1"/>
    <col min="2834" max="3082" width="11.42578125" style="38"/>
    <col min="3083" max="3083" width="3.5703125" style="38" customWidth="1"/>
    <col min="3084" max="3084" width="11.42578125" style="38"/>
    <col min="3085" max="3085" width="4.42578125" style="38" customWidth="1"/>
    <col min="3086" max="3086" width="11.42578125" style="38"/>
    <col min="3087" max="3087" width="5" style="38" customWidth="1"/>
    <col min="3088" max="3088" width="11.42578125" style="38"/>
    <col min="3089" max="3089" width="4.140625" style="38" customWidth="1"/>
    <col min="3090" max="3338" width="11.42578125" style="38"/>
    <col min="3339" max="3339" width="3.5703125" style="38" customWidth="1"/>
    <col min="3340" max="3340" width="11.42578125" style="38"/>
    <col min="3341" max="3341" width="4.42578125" style="38" customWidth="1"/>
    <col min="3342" max="3342" width="11.42578125" style="38"/>
    <col min="3343" max="3343" width="5" style="38" customWidth="1"/>
    <col min="3344" max="3344" width="11.42578125" style="38"/>
    <col min="3345" max="3345" width="4.140625" style="38" customWidth="1"/>
    <col min="3346" max="3594" width="11.42578125" style="38"/>
    <col min="3595" max="3595" width="3.5703125" style="38" customWidth="1"/>
    <col min="3596" max="3596" width="11.42578125" style="38"/>
    <col min="3597" max="3597" width="4.42578125" style="38" customWidth="1"/>
    <col min="3598" max="3598" width="11.42578125" style="38"/>
    <col min="3599" max="3599" width="5" style="38" customWidth="1"/>
    <col min="3600" max="3600" width="11.42578125" style="38"/>
    <col min="3601" max="3601" width="4.140625" style="38" customWidth="1"/>
    <col min="3602" max="3850" width="11.42578125" style="38"/>
    <col min="3851" max="3851" width="3.5703125" style="38" customWidth="1"/>
    <col min="3852" max="3852" width="11.42578125" style="38"/>
    <col min="3853" max="3853" width="4.42578125" style="38" customWidth="1"/>
    <col min="3854" max="3854" width="11.42578125" style="38"/>
    <col min="3855" max="3855" width="5" style="38" customWidth="1"/>
    <col min="3856" max="3856" width="11.42578125" style="38"/>
    <col min="3857" max="3857" width="4.140625" style="38" customWidth="1"/>
    <col min="3858" max="4106" width="11.42578125" style="38"/>
    <col min="4107" max="4107" width="3.5703125" style="38" customWidth="1"/>
    <col min="4108" max="4108" width="11.42578125" style="38"/>
    <col min="4109" max="4109" width="4.42578125" style="38" customWidth="1"/>
    <col min="4110" max="4110" width="11.42578125" style="38"/>
    <col min="4111" max="4111" width="5" style="38" customWidth="1"/>
    <col min="4112" max="4112" width="11.42578125" style="38"/>
    <col min="4113" max="4113" width="4.140625" style="38" customWidth="1"/>
    <col min="4114" max="4362" width="11.42578125" style="38"/>
    <col min="4363" max="4363" width="3.5703125" style="38" customWidth="1"/>
    <col min="4364" max="4364" width="11.42578125" style="38"/>
    <col min="4365" max="4365" width="4.42578125" style="38" customWidth="1"/>
    <col min="4366" max="4366" width="11.42578125" style="38"/>
    <col min="4367" max="4367" width="5" style="38" customWidth="1"/>
    <col min="4368" max="4368" width="11.42578125" style="38"/>
    <col min="4369" max="4369" width="4.140625" style="38" customWidth="1"/>
    <col min="4370" max="4618" width="11.42578125" style="38"/>
    <col min="4619" max="4619" width="3.5703125" style="38" customWidth="1"/>
    <col min="4620" max="4620" width="11.42578125" style="38"/>
    <col min="4621" max="4621" width="4.42578125" style="38" customWidth="1"/>
    <col min="4622" max="4622" width="11.42578125" style="38"/>
    <col min="4623" max="4623" width="5" style="38" customWidth="1"/>
    <col min="4624" max="4624" width="11.42578125" style="38"/>
    <col min="4625" max="4625" width="4.140625" style="38" customWidth="1"/>
    <col min="4626" max="4874" width="11.42578125" style="38"/>
    <col min="4875" max="4875" width="3.5703125" style="38" customWidth="1"/>
    <col min="4876" max="4876" width="11.42578125" style="38"/>
    <col min="4877" max="4877" width="4.42578125" style="38" customWidth="1"/>
    <col min="4878" max="4878" width="11.42578125" style="38"/>
    <col min="4879" max="4879" width="5" style="38" customWidth="1"/>
    <col min="4880" max="4880" width="11.42578125" style="38"/>
    <col min="4881" max="4881" width="4.140625" style="38" customWidth="1"/>
    <col min="4882" max="5130" width="11.42578125" style="38"/>
    <col min="5131" max="5131" width="3.5703125" style="38" customWidth="1"/>
    <col min="5132" max="5132" width="11.42578125" style="38"/>
    <col min="5133" max="5133" width="4.42578125" style="38" customWidth="1"/>
    <col min="5134" max="5134" width="11.42578125" style="38"/>
    <col min="5135" max="5135" width="5" style="38" customWidth="1"/>
    <col min="5136" max="5136" width="11.42578125" style="38"/>
    <col min="5137" max="5137" width="4.140625" style="38" customWidth="1"/>
    <col min="5138" max="5386" width="11.42578125" style="38"/>
    <col min="5387" max="5387" width="3.5703125" style="38" customWidth="1"/>
    <col min="5388" max="5388" width="11.42578125" style="38"/>
    <col min="5389" max="5389" width="4.42578125" style="38" customWidth="1"/>
    <col min="5390" max="5390" width="11.42578125" style="38"/>
    <col min="5391" max="5391" width="5" style="38" customWidth="1"/>
    <col min="5392" max="5392" width="11.42578125" style="38"/>
    <col min="5393" max="5393" width="4.140625" style="38" customWidth="1"/>
    <col min="5394" max="5642" width="11.42578125" style="38"/>
    <col min="5643" max="5643" width="3.5703125" style="38" customWidth="1"/>
    <col min="5644" max="5644" width="11.42578125" style="38"/>
    <col min="5645" max="5645" width="4.42578125" style="38" customWidth="1"/>
    <col min="5646" max="5646" width="11.42578125" style="38"/>
    <col min="5647" max="5647" width="5" style="38" customWidth="1"/>
    <col min="5648" max="5648" width="11.42578125" style="38"/>
    <col min="5649" max="5649" width="4.140625" style="38" customWidth="1"/>
    <col min="5650" max="5898" width="11.42578125" style="38"/>
    <col min="5899" max="5899" width="3.5703125" style="38" customWidth="1"/>
    <col min="5900" max="5900" width="11.42578125" style="38"/>
    <col min="5901" max="5901" width="4.42578125" style="38" customWidth="1"/>
    <col min="5902" max="5902" width="11.42578125" style="38"/>
    <col min="5903" max="5903" width="5" style="38" customWidth="1"/>
    <col min="5904" max="5904" width="11.42578125" style="38"/>
    <col min="5905" max="5905" width="4.140625" style="38" customWidth="1"/>
    <col min="5906" max="6154" width="11.42578125" style="38"/>
    <col min="6155" max="6155" width="3.5703125" style="38" customWidth="1"/>
    <col min="6156" max="6156" width="11.42578125" style="38"/>
    <col min="6157" max="6157" width="4.42578125" style="38" customWidth="1"/>
    <col min="6158" max="6158" width="11.42578125" style="38"/>
    <col min="6159" max="6159" width="5" style="38" customWidth="1"/>
    <col min="6160" max="6160" width="11.42578125" style="38"/>
    <col min="6161" max="6161" width="4.140625" style="38" customWidth="1"/>
    <col min="6162" max="6410" width="11.42578125" style="38"/>
    <col min="6411" max="6411" width="3.5703125" style="38" customWidth="1"/>
    <col min="6412" max="6412" width="11.42578125" style="38"/>
    <col min="6413" max="6413" width="4.42578125" style="38" customWidth="1"/>
    <col min="6414" max="6414" width="11.42578125" style="38"/>
    <col min="6415" max="6415" width="5" style="38" customWidth="1"/>
    <col min="6416" max="6416" width="11.42578125" style="38"/>
    <col min="6417" max="6417" width="4.140625" style="38" customWidth="1"/>
    <col min="6418" max="6666" width="11.42578125" style="38"/>
    <col min="6667" max="6667" width="3.5703125" style="38" customWidth="1"/>
    <col min="6668" max="6668" width="11.42578125" style="38"/>
    <col min="6669" max="6669" width="4.42578125" style="38" customWidth="1"/>
    <col min="6670" max="6670" width="11.42578125" style="38"/>
    <col min="6671" max="6671" width="5" style="38" customWidth="1"/>
    <col min="6672" max="6672" width="11.42578125" style="38"/>
    <col min="6673" max="6673" width="4.140625" style="38" customWidth="1"/>
    <col min="6674" max="6922" width="11.42578125" style="38"/>
    <col min="6923" max="6923" width="3.5703125" style="38" customWidth="1"/>
    <col min="6924" max="6924" width="11.42578125" style="38"/>
    <col min="6925" max="6925" width="4.42578125" style="38" customWidth="1"/>
    <col min="6926" max="6926" width="11.42578125" style="38"/>
    <col min="6927" max="6927" width="5" style="38" customWidth="1"/>
    <col min="6928" max="6928" width="11.42578125" style="38"/>
    <col min="6929" max="6929" width="4.140625" style="38" customWidth="1"/>
    <col min="6930" max="7178" width="11.42578125" style="38"/>
    <col min="7179" max="7179" width="3.5703125" style="38" customWidth="1"/>
    <col min="7180" max="7180" width="11.42578125" style="38"/>
    <col min="7181" max="7181" width="4.42578125" style="38" customWidth="1"/>
    <col min="7182" max="7182" width="11.42578125" style="38"/>
    <col min="7183" max="7183" width="5" style="38" customWidth="1"/>
    <col min="7184" max="7184" width="11.42578125" style="38"/>
    <col min="7185" max="7185" width="4.140625" style="38" customWidth="1"/>
    <col min="7186" max="7434" width="11.42578125" style="38"/>
    <col min="7435" max="7435" width="3.5703125" style="38" customWidth="1"/>
    <col min="7436" max="7436" width="11.42578125" style="38"/>
    <col min="7437" max="7437" width="4.42578125" style="38" customWidth="1"/>
    <col min="7438" max="7438" width="11.42578125" style="38"/>
    <col min="7439" max="7439" width="5" style="38" customWidth="1"/>
    <col min="7440" max="7440" width="11.42578125" style="38"/>
    <col min="7441" max="7441" width="4.140625" style="38" customWidth="1"/>
    <col min="7442" max="7690" width="11.42578125" style="38"/>
    <col min="7691" max="7691" width="3.5703125" style="38" customWidth="1"/>
    <col min="7692" max="7692" width="11.42578125" style="38"/>
    <col min="7693" max="7693" width="4.42578125" style="38" customWidth="1"/>
    <col min="7694" max="7694" width="11.42578125" style="38"/>
    <col min="7695" max="7695" width="5" style="38" customWidth="1"/>
    <col min="7696" max="7696" width="11.42578125" style="38"/>
    <col min="7697" max="7697" width="4.140625" style="38" customWidth="1"/>
    <col min="7698" max="7946" width="11.42578125" style="38"/>
    <col min="7947" max="7947" width="3.5703125" style="38" customWidth="1"/>
    <col min="7948" max="7948" width="11.42578125" style="38"/>
    <col min="7949" max="7949" width="4.42578125" style="38" customWidth="1"/>
    <col min="7950" max="7950" width="11.42578125" style="38"/>
    <col min="7951" max="7951" width="5" style="38" customWidth="1"/>
    <col min="7952" max="7952" width="11.42578125" style="38"/>
    <col min="7953" max="7953" width="4.140625" style="38" customWidth="1"/>
    <col min="7954" max="8202" width="11.42578125" style="38"/>
    <col min="8203" max="8203" width="3.5703125" style="38" customWidth="1"/>
    <col min="8204" max="8204" width="11.42578125" style="38"/>
    <col min="8205" max="8205" width="4.42578125" style="38" customWidth="1"/>
    <col min="8206" max="8206" width="11.42578125" style="38"/>
    <col min="8207" max="8207" width="5" style="38" customWidth="1"/>
    <col min="8208" max="8208" width="11.42578125" style="38"/>
    <col min="8209" max="8209" width="4.140625" style="38" customWidth="1"/>
    <col min="8210" max="8458" width="11.42578125" style="38"/>
    <col min="8459" max="8459" width="3.5703125" style="38" customWidth="1"/>
    <col min="8460" max="8460" width="11.42578125" style="38"/>
    <col min="8461" max="8461" width="4.42578125" style="38" customWidth="1"/>
    <col min="8462" max="8462" width="11.42578125" style="38"/>
    <col min="8463" max="8463" width="5" style="38" customWidth="1"/>
    <col min="8464" max="8464" width="11.42578125" style="38"/>
    <col min="8465" max="8465" width="4.140625" style="38" customWidth="1"/>
    <col min="8466" max="8714" width="11.42578125" style="38"/>
    <col min="8715" max="8715" width="3.5703125" style="38" customWidth="1"/>
    <col min="8716" max="8716" width="11.42578125" style="38"/>
    <col min="8717" max="8717" width="4.42578125" style="38" customWidth="1"/>
    <col min="8718" max="8718" width="11.42578125" style="38"/>
    <col min="8719" max="8719" width="5" style="38" customWidth="1"/>
    <col min="8720" max="8720" width="11.42578125" style="38"/>
    <col min="8721" max="8721" width="4.140625" style="38" customWidth="1"/>
    <col min="8722" max="8970" width="11.42578125" style="38"/>
    <col min="8971" max="8971" width="3.5703125" style="38" customWidth="1"/>
    <col min="8972" max="8972" width="11.42578125" style="38"/>
    <col min="8973" max="8973" width="4.42578125" style="38" customWidth="1"/>
    <col min="8974" max="8974" width="11.42578125" style="38"/>
    <col min="8975" max="8975" width="5" style="38" customWidth="1"/>
    <col min="8976" max="8976" width="11.42578125" style="38"/>
    <col min="8977" max="8977" width="4.140625" style="38" customWidth="1"/>
    <col min="8978" max="9226" width="11.42578125" style="38"/>
    <col min="9227" max="9227" width="3.5703125" style="38" customWidth="1"/>
    <col min="9228" max="9228" width="11.42578125" style="38"/>
    <col min="9229" max="9229" width="4.42578125" style="38" customWidth="1"/>
    <col min="9230" max="9230" width="11.42578125" style="38"/>
    <col min="9231" max="9231" width="5" style="38" customWidth="1"/>
    <col min="9232" max="9232" width="11.42578125" style="38"/>
    <col min="9233" max="9233" width="4.140625" style="38" customWidth="1"/>
    <col min="9234" max="9482" width="11.42578125" style="38"/>
    <col min="9483" max="9483" width="3.5703125" style="38" customWidth="1"/>
    <col min="9484" max="9484" width="11.42578125" style="38"/>
    <col min="9485" max="9485" width="4.42578125" style="38" customWidth="1"/>
    <col min="9486" max="9486" width="11.42578125" style="38"/>
    <col min="9487" max="9487" width="5" style="38" customWidth="1"/>
    <col min="9488" max="9488" width="11.42578125" style="38"/>
    <col min="9489" max="9489" width="4.140625" style="38" customWidth="1"/>
    <col min="9490" max="9738" width="11.42578125" style="38"/>
    <col min="9739" max="9739" width="3.5703125" style="38" customWidth="1"/>
    <col min="9740" max="9740" width="11.42578125" style="38"/>
    <col min="9741" max="9741" width="4.42578125" style="38" customWidth="1"/>
    <col min="9742" max="9742" width="11.42578125" style="38"/>
    <col min="9743" max="9743" width="5" style="38" customWidth="1"/>
    <col min="9744" max="9744" width="11.42578125" style="38"/>
    <col min="9745" max="9745" width="4.140625" style="38" customWidth="1"/>
    <col min="9746" max="9994" width="11.42578125" style="38"/>
    <col min="9995" max="9995" width="3.5703125" style="38" customWidth="1"/>
    <col min="9996" max="9996" width="11.42578125" style="38"/>
    <col min="9997" max="9997" width="4.42578125" style="38" customWidth="1"/>
    <col min="9998" max="9998" width="11.42578125" style="38"/>
    <col min="9999" max="9999" width="5" style="38" customWidth="1"/>
    <col min="10000" max="10000" width="11.42578125" style="38"/>
    <col min="10001" max="10001" width="4.140625" style="38" customWidth="1"/>
    <col min="10002" max="10250" width="11.42578125" style="38"/>
    <col min="10251" max="10251" width="3.5703125" style="38" customWidth="1"/>
    <col min="10252" max="10252" width="11.42578125" style="38"/>
    <col min="10253" max="10253" width="4.42578125" style="38" customWidth="1"/>
    <col min="10254" max="10254" width="11.42578125" style="38"/>
    <col min="10255" max="10255" width="5" style="38" customWidth="1"/>
    <col min="10256" max="10256" width="11.42578125" style="38"/>
    <col min="10257" max="10257" width="4.140625" style="38" customWidth="1"/>
    <col min="10258" max="10506" width="11.42578125" style="38"/>
    <col min="10507" max="10507" width="3.5703125" style="38" customWidth="1"/>
    <col min="10508" max="10508" width="11.42578125" style="38"/>
    <col min="10509" max="10509" width="4.42578125" style="38" customWidth="1"/>
    <col min="10510" max="10510" width="11.42578125" style="38"/>
    <col min="10511" max="10511" width="5" style="38" customWidth="1"/>
    <col min="10512" max="10512" width="11.42578125" style="38"/>
    <col min="10513" max="10513" width="4.140625" style="38" customWidth="1"/>
    <col min="10514" max="10762" width="11.42578125" style="38"/>
    <col min="10763" max="10763" width="3.5703125" style="38" customWidth="1"/>
    <col min="10764" max="10764" width="11.42578125" style="38"/>
    <col min="10765" max="10765" width="4.42578125" style="38" customWidth="1"/>
    <col min="10766" max="10766" width="11.42578125" style="38"/>
    <col min="10767" max="10767" width="5" style="38" customWidth="1"/>
    <col min="10768" max="10768" width="11.42578125" style="38"/>
    <col min="10769" max="10769" width="4.140625" style="38" customWidth="1"/>
    <col min="10770" max="11018" width="11.42578125" style="38"/>
    <col min="11019" max="11019" width="3.5703125" style="38" customWidth="1"/>
    <col min="11020" max="11020" width="11.42578125" style="38"/>
    <col min="11021" max="11021" width="4.42578125" style="38" customWidth="1"/>
    <col min="11022" max="11022" width="11.42578125" style="38"/>
    <col min="11023" max="11023" width="5" style="38" customWidth="1"/>
    <col min="11024" max="11024" width="11.42578125" style="38"/>
    <col min="11025" max="11025" width="4.140625" style="38" customWidth="1"/>
    <col min="11026" max="11274" width="11.42578125" style="38"/>
    <col min="11275" max="11275" width="3.5703125" style="38" customWidth="1"/>
    <col min="11276" max="11276" width="11.42578125" style="38"/>
    <col min="11277" max="11277" width="4.42578125" style="38" customWidth="1"/>
    <col min="11278" max="11278" width="11.42578125" style="38"/>
    <col min="11279" max="11279" width="5" style="38" customWidth="1"/>
    <col min="11280" max="11280" width="11.42578125" style="38"/>
    <col min="11281" max="11281" width="4.140625" style="38" customWidth="1"/>
    <col min="11282" max="11530" width="11.42578125" style="38"/>
    <col min="11531" max="11531" width="3.5703125" style="38" customWidth="1"/>
    <col min="11532" max="11532" width="11.42578125" style="38"/>
    <col min="11533" max="11533" width="4.42578125" style="38" customWidth="1"/>
    <col min="11534" max="11534" width="11.42578125" style="38"/>
    <col min="11535" max="11535" width="5" style="38" customWidth="1"/>
    <col min="11536" max="11536" width="11.42578125" style="38"/>
    <col min="11537" max="11537" width="4.140625" style="38" customWidth="1"/>
    <col min="11538" max="11786" width="11.42578125" style="38"/>
    <col min="11787" max="11787" width="3.5703125" style="38" customWidth="1"/>
    <col min="11788" max="11788" width="11.42578125" style="38"/>
    <col min="11789" max="11789" width="4.42578125" style="38" customWidth="1"/>
    <col min="11790" max="11790" width="11.42578125" style="38"/>
    <col min="11791" max="11791" width="5" style="38" customWidth="1"/>
    <col min="11792" max="11792" width="11.42578125" style="38"/>
    <col min="11793" max="11793" width="4.140625" style="38" customWidth="1"/>
    <col min="11794" max="12042" width="11.42578125" style="38"/>
    <col min="12043" max="12043" width="3.5703125" style="38" customWidth="1"/>
    <col min="12044" max="12044" width="11.42578125" style="38"/>
    <col min="12045" max="12045" width="4.42578125" style="38" customWidth="1"/>
    <col min="12046" max="12046" width="11.42578125" style="38"/>
    <col min="12047" max="12047" width="5" style="38" customWidth="1"/>
    <col min="12048" max="12048" width="11.42578125" style="38"/>
    <col min="12049" max="12049" width="4.140625" style="38" customWidth="1"/>
    <col min="12050" max="12298" width="11.42578125" style="38"/>
    <col min="12299" max="12299" width="3.5703125" style="38" customWidth="1"/>
    <col min="12300" max="12300" width="11.42578125" style="38"/>
    <col min="12301" max="12301" width="4.42578125" style="38" customWidth="1"/>
    <col min="12302" max="12302" width="11.42578125" style="38"/>
    <col min="12303" max="12303" width="5" style="38" customWidth="1"/>
    <col min="12304" max="12304" width="11.42578125" style="38"/>
    <col min="12305" max="12305" width="4.140625" style="38" customWidth="1"/>
    <col min="12306" max="12554" width="11.42578125" style="38"/>
    <col min="12555" max="12555" width="3.5703125" style="38" customWidth="1"/>
    <col min="12556" max="12556" width="11.42578125" style="38"/>
    <col min="12557" max="12557" width="4.42578125" style="38" customWidth="1"/>
    <col min="12558" max="12558" width="11.42578125" style="38"/>
    <col min="12559" max="12559" width="5" style="38" customWidth="1"/>
    <col min="12560" max="12560" width="11.42578125" style="38"/>
    <col min="12561" max="12561" width="4.140625" style="38" customWidth="1"/>
    <col min="12562" max="12810" width="11.42578125" style="38"/>
    <col min="12811" max="12811" width="3.5703125" style="38" customWidth="1"/>
    <col min="12812" max="12812" width="11.42578125" style="38"/>
    <col min="12813" max="12813" width="4.42578125" style="38" customWidth="1"/>
    <col min="12814" max="12814" width="11.42578125" style="38"/>
    <col min="12815" max="12815" width="5" style="38" customWidth="1"/>
    <col min="12816" max="12816" width="11.42578125" style="38"/>
    <col min="12817" max="12817" width="4.140625" style="38" customWidth="1"/>
    <col min="12818" max="13066" width="11.42578125" style="38"/>
    <col min="13067" max="13067" width="3.5703125" style="38" customWidth="1"/>
    <col min="13068" max="13068" width="11.42578125" style="38"/>
    <col min="13069" max="13069" width="4.42578125" style="38" customWidth="1"/>
    <col min="13070" max="13070" width="11.42578125" style="38"/>
    <col min="13071" max="13071" width="5" style="38" customWidth="1"/>
    <col min="13072" max="13072" width="11.42578125" style="38"/>
    <col min="13073" max="13073" width="4.140625" style="38" customWidth="1"/>
    <col min="13074" max="13322" width="11.42578125" style="38"/>
    <col min="13323" max="13323" width="3.5703125" style="38" customWidth="1"/>
    <col min="13324" max="13324" width="11.42578125" style="38"/>
    <col min="13325" max="13325" width="4.42578125" style="38" customWidth="1"/>
    <col min="13326" max="13326" width="11.42578125" style="38"/>
    <col min="13327" max="13327" width="5" style="38" customWidth="1"/>
    <col min="13328" max="13328" width="11.42578125" style="38"/>
    <col min="13329" max="13329" width="4.140625" style="38" customWidth="1"/>
    <col min="13330" max="13578" width="11.42578125" style="38"/>
    <col min="13579" max="13579" width="3.5703125" style="38" customWidth="1"/>
    <col min="13580" max="13580" width="11.42578125" style="38"/>
    <col min="13581" max="13581" width="4.42578125" style="38" customWidth="1"/>
    <col min="13582" max="13582" width="11.42578125" style="38"/>
    <col min="13583" max="13583" width="5" style="38" customWidth="1"/>
    <col min="13584" max="13584" width="11.42578125" style="38"/>
    <col min="13585" max="13585" width="4.140625" style="38" customWidth="1"/>
    <col min="13586" max="13834" width="11.42578125" style="38"/>
    <col min="13835" max="13835" width="3.5703125" style="38" customWidth="1"/>
    <col min="13836" max="13836" width="11.42578125" style="38"/>
    <col min="13837" max="13837" width="4.42578125" style="38" customWidth="1"/>
    <col min="13838" max="13838" width="11.42578125" style="38"/>
    <col min="13839" max="13839" width="5" style="38" customWidth="1"/>
    <col min="13840" max="13840" width="11.42578125" style="38"/>
    <col min="13841" max="13841" width="4.140625" style="38" customWidth="1"/>
    <col min="13842" max="14090" width="11.42578125" style="38"/>
    <col min="14091" max="14091" width="3.5703125" style="38" customWidth="1"/>
    <col min="14092" max="14092" width="11.42578125" style="38"/>
    <col min="14093" max="14093" width="4.42578125" style="38" customWidth="1"/>
    <col min="14094" max="14094" width="11.42578125" style="38"/>
    <col min="14095" max="14095" width="5" style="38" customWidth="1"/>
    <col min="14096" max="14096" width="11.42578125" style="38"/>
    <col min="14097" max="14097" width="4.140625" style="38" customWidth="1"/>
    <col min="14098" max="14346" width="11.42578125" style="38"/>
    <col min="14347" max="14347" width="3.5703125" style="38" customWidth="1"/>
    <col min="14348" max="14348" width="11.42578125" style="38"/>
    <col min="14349" max="14349" width="4.42578125" style="38" customWidth="1"/>
    <col min="14350" max="14350" width="11.42578125" style="38"/>
    <col min="14351" max="14351" width="5" style="38" customWidth="1"/>
    <col min="14352" max="14352" width="11.42578125" style="38"/>
    <col min="14353" max="14353" width="4.140625" style="38" customWidth="1"/>
    <col min="14354" max="14602" width="11.42578125" style="38"/>
    <col min="14603" max="14603" width="3.5703125" style="38" customWidth="1"/>
    <col min="14604" max="14604" width="11.42578125" style="38"/>
    <col min="14605" max="14605" width="4.42578125" style="38" customWidth="1"/>
    <col min="14606" max="14606" width="11.42578125" style="38"/>
    <col min="14607" max="14607" width="5" style="38" customWidth="1"/>
    <col min="14608" max="14608" width="11.42578125" style="38"/>
    <col min="14609" max="14609" width="4.140625" style="38" customWidth="1"/>
    <col min="14610" max="14858" width="11.42578125" style="38"/>
    <col min="14859" max="14859" width="3.5703125" style="38" customWidth="1"/>
    <col min="14860" max="14860" width="11.42578125" style="38"/>
    <col min="14861" max="14861" width="4.42578125" style="38" customWidth="1"/>
    <col min="14862" max="14862" width="11.42578125" style="38"/>
    <col min="14863" max="14863" width="5" style="38" customWidth="1"/>
    <col min="14864" max="14864" width="11.42578125" style="38"/>
    <col min="14865" max="14865" width="4.140625" style="38" customWidth="1"/>
    <col min="14866" max="15114" width="11.42578125" style="38"/>
    <col min="15115" max="15115" width="3.5703125" style="38" customWidth="1"/>
    <col min="15116" max="15116" width="11.42578125" style="38"/>
    <col min="15117" max="15117" width="4.42578125" style="38" customWidth="1"/>
    <col min="15118" max="15118" width="11.42578125" style="38"/>
    <col min="15119" max="15119" width="5" style="38" customWidth="1"/>
    <col min="15120" max="15120" width="11.42578125" style="38"/>
    <col min="15121" max="15121" width="4.140625" style="38" customWidth="1"/>
    <col min="15122" max="15370" width="11.42578125" style="38"/>
    <col min="15371" max="15371" width="3.5703125" style="38" customWidth="1"/>
    <col min="15372" max="15372" width="11.42578125" style="38"/>
    <col min="15373" max="15373" width="4.42578125" style="38" customWidth="1"/>
    <col min="15374" max="15374" width="11.42578125" style="38"/>
    <col min="15375" max="15375" width="5" style="38" customWidth="1"/>
    <col min="15376" max="15376" width="11.42578125" style="38"/>
    <col min="15377" max="15377" width="4.140625" style="38" customWidth="1"/>
    <col min="15378" max="15626" width="11.42578125" style="38"/>
    <col min="15627" max="15627" width="3.5703125" style="38" customWidth="1"/>
    <col min="15628" max="15628" width="11.42578125" style="38"/>
    <col min="15629" max="15629" width="4.42578125" style="38" customWidth="1"/>
    <col min="15630" max="15630" width="11.42578125" style="38"/>
    <col min="15631" max="15631" width="5" style="38" customWidth="1"/>
    <col min="15632" max="15632" width="11.42578125" style="38"/>
    <col min="15633" max="15633" width="4.140625" style="38" customWidth="1"/>
    <col min="15634" max="15882" width="11.42578125" style="38"/>
    <col min="15883" max="15883" width="3.5703125" style="38" customWidth="1"/>
    <col min="15884" max="15884" width="11.42578125" style="38"/>
    <col min="15885" max="15885" width="4.42578125" style="38" customWidth="1"/>
    <col min="15886" max="15886" width="11.42578125" style="38"/>
    <col min="15887" max="15887" width="5" style="38" customWidth="1"/>
    <col min="15888" max="15888" width="11.42578125" style="38"/>
    <col min="15889" max="15889" width="4.140625" style="38" customWidth="1"/>
    <col min="15890" max="16138" width="11.42578125" style="38"/>
    <col min="16139" max="16139" width="3.5703125" style="38" customWidth="1"/>
    <col min="16140" max="16140" width="11.42578125" style="38"/>
    <col min="16141" max="16141" width="4.42578125" style="38" customWidth="1"/>
    <col min="16142" max="16142" width="11.42578125" style="38"/>
    <col min="16143" max="16143" width="5" style="38" customWidth="1"/>
    <col min="16144" max="16144" width="11.42578125" style="38"/>
    <col min="16145" max="16145" width="4.140625" style="38" customWidth="1"/>
    <col min="16146" max="16384" width="11.42578125" style="38"/>
  </cols>
  <sheetData>
    <row r="2" spans="1:24" ht="15" x14ac:dyDescent="0.25">
      <c r="A2"/>
      <c r="B2" s="124"/>
      <c r="C2" s="125"/>
      <c r="D2" s="124"/>
      <c r="E2" s="124"/>
      <c r="F2" s="124"/>
      <c r="G2"/>
      <c r="H2" s="255" t="str">
        <f>'LISTE ENGAGES'!$E$1</f>
        <v>APPELATION TOURNOI</v>
      </c>
      <c r="I2" s="255"/>
      <c r="J2" s="255"/>
      <c r="K2" s="255"/>
      <c r="L2" s="255"/>
      <c r="M2" s="255" t="str">
        <f>'LISTE ENGAGES'!$J$1</f>
        <v>ORGANISATEUR</v>
      </c>
      <c r="N2" s="262"/>
      <c r="O2" s="262"/>
      <c r="P2" s="38"/>
      <c r="Q2" s="38"/>
      <c r="U2" s="38"/>
    </row>
    <row r="3" spans="1:24" ht="15" x14ac:dyDescent="0.25">
      <c r="A3"/>
      <c r="B3" s="126" t="s">
        <v>118</v>
      </c>
      <c r="C3" s="283" t="s">
        <v>116</v>
      </c>
      <c r="D3" s="284"/>
      <c r="E3" s="159">
        <v>0.375</v>
      </c>
      <c r="F3" s="124"/>
      <c r="G3"/>
      <c r="H3" s="255"/>
      <c r="I3" s="255"/>
      <c r="J3" s="255"/>
      <c r="K3" s="255"/>
      <c r="L3" s="255"/>
      <c r="M3" s="255"/>
      <c r="N3" s="262"/>
      <c r="O3" s="262"/>
      <c r="P3" s="38"/>
      <c r="Q3" s="38"/>
      <c r="U3" s="38"/>
    </row>
    <row r="4" spans="1:24" ht="15" x14ac:dyDescent="0.25">
      <c r="A4"/>
      <c r="B4" s="126" t="s">
        <v>120</v>
      </c>
      <c r="C4" s="127" t="s">
        <v>117</v>
      </c>
      <c r="D4" s="127"/>
      <c r="E4" s="160">
        <v>2.7777777777777776E-2</v>
      </c>
      <c r="F4" s="124"/>
      <c r="H4" s="255"/>
      <c r="I4" s="255"/>
      <c r="J4" s="255"/>
      <c r="K4" s="255"/>
      <c r="L4" s="255"/>
      <c r="M4" s="262"/>
      <c r="N4" s="262"/>
      <c r="O4" s="262"/>
      <c r="P4" s="38"/>
      <c r="Q4" s="38"/>
      <c r="U4" s="38"/>
    </row>
    <row r="5" spans="1:24" ht="15" x14ac:dyDescent="0.25">
      <c r="A5"/>
      <c r="B5" s="124"/>
      <c r="C5" s="125"/>
      <c r="D5" s="124"/>
      <c r="E5" s="124"/>
      <c r="F5" s="124"/>
      <c r="H5" s="262" t="str">
        <f>'LISTE ENGAGES'!$E$4</f>
        <v>LIEU</v>
      </c>
      <c r="I5" s="262"/>
      <c r="J5" s="262" t="str">
        <f>'LISTE ENGAGES'!$H$4</f>
        <v>DATE</v>
      </c>
      <c r="K5" s="262"/>
      <c r="L5" s="262"/>
      <c r="M5" s="262" t="str">
        <f>'LISTE ENGAGES'!$J$4</f>
        <v>GENRE</v>
      </c>
      <c r="N5" s="262"/>
      <c r="O5" s="262"/>
      <c r="P5" s="38"/>
      <c r="Q5" s="38"/>
      <c r="U5" s="38"/>
    </row>
    <row r="6" spans="1:24" ht="15" x14ac:dyDescent="0.25">
      <c r="A6"/>
      <c r="H6" s="263" t="str">
        <f>'LISTE ENGAGES'!$E$5</f>
        <v>TYPE</v>
      </c>
      <c r="I6" s="262"/>
      <c r="J6" s="262"/>
      <c r="K6" s="262"/>
      <c r="L6" s="262"/>
      <c r="M6" s="262"/>
      <c r="N6" s="262"/>
      <c r="O6" s="262"/>
      <c r="P6" s="38"/>
      <c r="Q6" s="38"/>
      <c r="U6" s="38"/>
    </row>
    <row r="7" spans="1:24" ht="15" x14ac:dyDescent="0.25">
      <c r="A7"/>
      <c r="B7" s="124"/>
      <c r="C7" s="125"/>
      <c r="D7" s="124"/>
      <c r="E7" s="124"/>
      <c r="F7" s="124"/>
      <c r="H7" s="260" t="s">
        <v>112</v>
      </c>
      <c r="I7" s="260"/>
      <c r="J7" s="260"/>
      <c r="K7" s="260"/>
      <c r="L7" s="260"/>
      <c r="M7" s="260"/>
      <c r="N7" s="261"/>
      <c r="O7" s="262"/>
      <c r="P7" s="38"/>
      <c r="Q7" s="38"/>
      <c r="U7" s="38"/>
    </row>
    <row r="8" spans="1:24" ht="15" x14ac:dyDescent="0.25">
      <c r="A8"/>
      <c r="B8" s="126" t="s">
        <v>118</v>
      </c>
      <c r="C8" s="283" t="s">
        <v>116</v>
      </c>
      <c r="D8" s="284"/>
      <c r="E8" s="159">
        <v>0.375</v>
      </c>
      <c r="F8" s="124"/>
      <c r="H8" s="38"/>
      <c r="I8" s="38"/>
      <c r="J8" s="38"/>
      <c r="K8" s="38"/>
      <c r="L8"/>
      <c r="M8"/>
      <c r="N8" s="38"/>
      <c r="O8" s="38"/>
      <c r="P8" s="38"/>
      <c r="Q8" s="38"/>
      <c r="U8" s="38"/>
    </row>
    <row r="9" spans="1:24" ht="15" x14ac:dyDescent="0.25">
      <c r="A9"/>
      <c r="B9" s="126" t="s">
        <v>119</v>
      </c>
      <c r="C9" s="127" t="s">
        <v>117</v>
      </c>
      <c r="D9" s="127"/>
      <c r="E9" s="160">
        <v>4.1666666666666664E-2</v>
      </c>
      <c r="F9" s="124"/>
      <c r="G9"/>
      <c r="H9"/>
      <c r="I9"/>
      <c r="J9"/>
      <c r="K9"/>
      <c r="L9"/>
      <c r="M9"/>
      <c r="N9" s="38"/>
      <c r="O9" s="38"/>
      <c r="P9" s="38"/>
      <c r="Q9" s="38"/>
      <c r="U9" s="38"/>
    </row>
    <row r="10" spans="1:24" x14ac:dyDescent="0.2">
      <c r="B10" s="124"/>
      <c r="C10" s="125"/>
      <c r="D10" s="124"/>
      <c r="E10" s="124"/>
      <c r="F10" s="124"/>
      <c r="H10" s="38"/>
      <c r="I10" s="38"/>
      <c r="J10" s="38"/>
      <c r="K10" s="38"/>
      <c r="L10" s="38"/>
      <c r="M10" s="38"/>
      <c r="N10" s="38"/>
      <c r="O10" s="38"/>
      <c r="P10" s="38"/>
      <c r="Q10" s="38"/>
      <c r="U10" s="38"/>
    </row>
    <row r="12" spans="1:24" x14ac:dyDescent="0.2">
      <c r="B12" s="124"/>
      <c r="C12" s="125"/>
      <c r="D12" s="124"/>
      <c r="E12" s="124"/>
      <c r="F12" s="124"/>
      <c r="S12" s="58"/>
      <c r="V12" s="21"/>
      <c r="W12" s="21"/>
      <c r="X12" s="22"/>
    </row>
    <row r="13" spans="1:24" ht="15" x14ac:dyDescent="0.25">
      <c r="B13" s="126" t="s">
        <v>115</v>
      </c>
      <c r="C13" s="283" t="s">
        <v>116</v>
      </c>
      <c r="D13" s="284"/>
      <c r="E13" s="159">
        <v>0.375</v>
      </c>
      <c r="F13" s="124"/>
      <c r="S13" s="58"/>
      <c r="V13" s="21"/>
      <c r="W13" s="21"/>
      <c r="X13" s="22"/>
    </row>
    <row r="14" spans="1:24" x14ac:dyDescent="0.2">
      <c r="B14" s="124"/>
      <c r="C14" s="127" t="s">
        <v>117</v>
      </c>
      <c r="D14" s="127"/>
      <c r="E14" s="160">
        <v>4.1666666666666664E-2</v>
      </c>
      <c r="F14" s="124"/>
      <c r="S14" s="58"/>
      <c r="V14" s="21"/>
      <c r="W14" s="21"/>
      <c r="X14" s="22"/>
    </row>
    <row r="15" spans="1:24" x14ac:dyDescent="0.2">
      <c r="B15" s="124"/>
      <c r="C15" s="125"/>
      <c r="D15" s="124"/>
      <c r="E15" s="124"/>
      <c r="F15" s="124"/>
      <c r="S15" s="58"/>
      <c r="V15" s="21"/>
      <c r="W15" s="21"/>
      <c r="X15" s="22"/>
    </row>
    <row r="16" spans="1:24" x14ac:dyDescent="0.2">
      <c r="S16" s="84"/>
      <c r="U16" s="83"/>
      <c r="V16" s="21"/>
      <c r="W16" s="21"/>
      <c r="X16" s="22"/>
    </row>
    <row r="17" spans="2:26" x14ac:dyDescent="0.2">
      <c r="C17" s="51"/>
      <c r="D17" s="52"/>
      <c r="E17" s="53" t="s">
        <v>50</v>
      </c>
      <c r="F17" s="54" t="s">
        <v>51</v>
      </c>
      <c r="G17" s="53" t="s">
        <v>52</v>
      </c>
      <c r="H17" s="55" t="s">
        <v>53</v>
      </c>
      <c r="I17" s="56" t="s">
        <v>54</v>
      </c>
      <c r="J17" s="57" t="s">
        <v>55</v>
      </c>
      <c r="K17" s="56" t="s">
        <v>56</v>
      </c>
      <c r="L17" s="53" t="s">
        <v>50</v>
      </c>
      <c r="M17" s="54" t="s">
        <v>51</v>
      </c>
      <c r="N17" s="53" t="s">
        <v>52</v>
      </c>
      <c r="O17" s="55" t="s">
        <v>53</v>
      </c>
      <c r="P17" s="56" t="s">
        <v>54</v>
      </c>
      <c r="Q17" s="57" t="s">
        <v>55</v>
      </c>
      <c r="R17" s="53" t="s">
        <v>56</v>
      </c>
      <c r="S17" s="52" t="s">
        <v>72</v>
      </c>
      <c r="T17" s="58"/>
      <c r="U17" s="83"/>
      <c r="V17" s="21"/>
      <c r="W17" s="21"/>
      <c r="X17" s="22"/>
    </row>
    <row r="18" spans="2:26" x14ac:dyDescent="0.2">
      <c r="C18" s="59" t="s">
        <v>73</v>
      </c>
      <c r="D18" s="60">
        <f>E3</f>
        <v>0.375</v>
      </c>
      <c r="E18" s="61" t="s">
        <v>59</v>
      </c>
      <c r="F18" s="62">
        <v>1</v>
      </c>
      <c r="G18" s="161"/>
      <c r="H18" s="54" t="str">
        <f>'TAB Qualif Poule 12 '!D12</f>
        <v>Q/1</v>
      </c>
      <c r="I18" s="53"/>
      <c r="J18" s="63" t="str">
        <f>'TAB Qualif Poule 12 '!D14</f>
        <v>Q/9</v>
      </c>
      <c r="K18" s="161"/>
      <c r="L18" s="53" t="s">
        <v>60</v>
      </c>
      <c r="M18" s="64">
        <v>2</v>
      </c>
      <c r="N18" s="163"/>
      <c r="O18" s="54" t="str">
        <f>'TAB Qualif Poule 12 '!D22</f>
        <v>Q/3</v>
      </c>
      <c r="P18" s="53"/>
      <c r="Q18" s="63" t="str">
        <f>'TAB Qualif Poule 12 '!D24</f>
        <v>Q/11</v>
      </c>
      <c r="R18" s="161"/>
      <c r="S18" s="52" t="s">
        <v>71</v>
      </c>
      <c r="T18" s="65"/>
      <c r="U18" s="83"/>
      <c r="V18" s="21"/>
      <c r="W18" s="21"/>
      <c r="X18" s="22"/>
      <c r="Z18" s="66"/>
    </row>
    <row r="19" spans="2:26" x14ac:dyDescent="0.2">
      <c r="C19" s="67"/>
      <c r="D19" s="60">
        <f>D18+$E$4</f>
        <v>0.40277777777777779</v>
      </c>
      <c r="E19" s="53" t="s">
        <v>61</v>
      </c>
      <c r="F19" s="54">
        <v>3</v>
      </c>
      <c r="G19" s="162"/>
      <c r="H19" s="68" t="str">
        <f>'TAB Qualif Poule 12 '!D17</f>
        <v>Q/2</v>
      </c>
      <c r="I19" s="52"/>
      <c r="J19" s="69" t="str">
        <f>'TAB Qualif Poule 12 '!D19</f>
        <v>Q/10</v>
      </c>
      <c r="K19" s="162"/>
      <c r="L19" s="53" t="s">
        <v>62</v>
      </c>
      <c r="M19" s="64">
        <v>4</v>
      </c>
      <c r="N19" s="163"/>
      <c r="O19" s="68" t="str">
        <f>'TAB Qualif Poule 12 '!D27</f>
        <v>Q/4</v>
      </c>
      <c r="P19" s="52"/>
      <c r="Q19" s="69" t="str">
        <f>'TAB Qualif Poule 12 '!D29</f>
        <v>Q/12</v>
      </c>
      <c r="R19" s="162"/>
      <c r="S19" s="52" t="s">
        <v>71</v>
      </c>
      <c r="T19" s="65"/>
      <c r="U19" s="83"/>
      <c r="V19" s="29"/>
      <c r="W19" s="29"/>
      <c r="X19" s="22"/>
      <c r="Z19" s="66"/>
    </row>
    <row r="20" spans="2:26" x14ac:dyDescent="0.2">
      <c r="C20" s="67"/>
      <c r="D20" s="60">
        <f t="shared" ref="D20:D24" si="0">D19+$E$4</f>
        <v>0.43055555555555558</v>
      </c>
      <c r="E20" s="53" t="s">
        <v>63</v>
      </c>
      <c r="F20" s="54">
        <v>5</v>
      </c>
      <c r="G20" s="162"/>
      <c r="H20" s="68" t="str">
        <f>'TAB Qualif Poule 12 '!D13</f>
        <v>Q/8</v>
      </c>
      <c r="I20" s="52"/>
      <c r="J20" s="69" t="str">
        <f>'TAB Qualif Poule 12 '!D14</f>
        <v>Q/9</v>
      </c>
      <c r="K20" s="162"/>
      <c r="L20" s="53" t="s">
        <v>64</v>
      </c>
      <c r="M20" s="64">
        <v>6</v>
      </c>
      <c r="N20" s="163"/>
      <c r="O20" s="68" t="str">
        <f>'TAB Qualif Poule 12 '!D23</f>
        <v>Q/6</v>
      </c>
      <c r="P20" s="52"/>
      <c r="Q20" s="69" t="str">
        <f>'TAB Qualif Poule 12 '!D24</f>
        <v>Q/11</v>
      </c>
      <c r="R20" s="162"/>
      <c r="S20" s="52" t="s">
        <v>71</v>
      </c>
      <c r="T20" s="70"/>
      <c r="U20" s="83"/>
      <c r="V20" s="21"/>
      <c r="W20" s="21"/>
      <c r="X20" s="22"/>
    </row>
    <row r="21" spans="2:26" x14ac:dyDescent="0.2">
      <c r="C21" s="67"/>
      <c r="D21" s="60">
        <f t="shared" si="0"/>
        <v>0.45833333333333337</v>
      </c>
      <c r="E21" s="53" t="s">
        <v>66</v>
      </c>
      <c r="F21" s="54">
        <v>7</v>
      </c>
      <c r="G21" s="162"/>
      <c r="H21" s="68" t="str">
        <f>'TAB Qualif Poule 12 '!D18</f>
        <v>Q/7</v>
      </c>
      <c r="I21" s="52"/>
      <c r="J21" s="69" t="str">
        <f>'TAB Qualif Poule 12 '!D19</f>
        <v>Q/10</v>
      </c>
      <c r="K21" s="162"/>
      <c r="L21" s="53" t="s">
        <v>65</v>
      </c>
      <c r="M21" s="64">
        <v>8</v>
      </c>
      <c r="N21" s="163"/>
      <c r="O21" s="68" t="str">
        <f>'TAB Qualif Poule 12 '!D28</f>
        <v>Q/5</v>
      </c>
      <c r="P21" s="52"/>
      <c r="Q21" s="69" t="str">
        <f>'TAB Qualif Poule 12 '!D29</f>
        <v>Q/12</v>
      </c>
      <c r="R21" s="162"/>
      <c r="S21" s="52" t="s">
        <v>71</v>
      </c>
      <c r="T21" s="65"/>
      <c r="U21" s="83"/>
      <c r="V21" s="21"/>
      <c r="W21" s="21"/>
      <c r="X21" s="22"/>
    </row>
    <row r="22" spans="2:26" x14ac:dyDescent="0.2">
      <c r="C22" s="67"/>
      <c r="D22" s="60">
        <f t="shared" si="0"/>
        <v>0.48611111111111116</v>
      </c>
      <c r="E22" s="53" t="s">
        <v>67</v>
      </c>
      <c r="F22" s="54">
        <v>9</v>
      </c>
      <c r="G22" s="162"/>
      <c r="H22" s="68" t="str">
        <f>'TAB Qualif Poule 12 '!D12</f>
        <v>Q/1</v>
      </c>
      <c r="I22" s="52"/>
      <c r="J22" s="69" t="str">
        <f>'TAB Qualif Poule 12 '!D13</f>
        <v>Q/8</v>
      </c>
      <c r="K22" s="162"/>
      <c r="L22" s="53" t="s">
        <v>68</v>
      </c>
      <c r="M22" s="64">
        <v>10</v>
      </c>
      <c r="N22" s="163"/>
      <c r="O22" s="68" t="str">
        <f>'TAB Qualif Poule 12 '!D22</f>
        <v>Q/3</v>
      </c>
      <c r="P22" s="52"/>
      <c r="Q22" s="69" t="str">
        <f>'TAB Qualif Poule 12 '!D23</f>
        <v>Q/6</v>
      </c>
      <c r="R22" s="162"/>
      <c r="S22" s="52" t="s">
        <v>71</v>
      </c>
      <c r="T22" s="70"/>
      <c r="V22" s="21"/>
      <c r="W22" s="21"/>
      <c r="X22" s="22"/>
    </row>
    <row r="23" spans="2:26" x14ac:dyDescent="0.2">
      <c r="C23" s="67"/>
      <c r="D23" s="60">
        <f t="shared" si="0"/>
        <v>0.51388888888888895</v>
      </c>
      <c r="E23" s="53" t="s">
        <v>69</v>
      </c>
      <c r="F23" s="54">
        <v>11</v>
      </c>
      <c r="G23" s="162"/>
      <c r="H23" s="68" t="str">
        <f>'TAB Qualif Poule 12 '!D17</f>
        <v>Q/2</v>
      </c>
      <c r="I23" s="52"/>
      <c r="J23" s="69" t="str">
        <f>'TAB Qualif Poule 12 '!D18</f>
        <v>Q/7</v>
      </c>
      <c r="K23" s="162"/>
      <c r="L23" s="53" t="s">
        <v>70</v>
      </c>
      <c r="M23" s="64">
        <v>12</v>
      </c>
      <c r="N23" s="163"/>
      <c r="O23" s="68" t="str">
        <f>'TAB Qualif Poule 12 '!D27</f>
        <v>Q/4</v>
      </c>
      <c r="P23" s="52"/>
      <c r="Q23" s="69" t="str">
        <f>'TAB Qualif Poule 12 '!D28</f>
        <v>Q/5</v>
      </c>
      <c r="R23" s="162"/>
      <c r="S23" s="52" t="s">
        <v>71</v>
      </c>
      <c r="T23" s="65"/>
      <c r="U23" s="83"/>
      <c r="V23" s="21"/>
      <c r="W23" s="21"/>
      <c r="X23" s="22"/>
    </row>
    <row r="24" spans="2:26" x14ac:dyDescent="0.2">
      <c r="C24" s="71"/>
      <c r="D24" s="60">
        <f t="shared" si="0"/>
        <v>0.54166666666666674</v>
      </c>
      <c r="E24" s="53" t="s">
        <v>58</v>
      </c>
      <c r="F24" s="54"/>
      <c r="G24" s="162"/>
      <c r="H24" s="68"/>
      <c r="I24" s="52"/>
      <c r="J24" s="69"/>
      <c r="K24" s="162"/>
      <c r="L24" s="52"/>
      <c r="M24" s="72"/>
      <c r="N24" s="163"/>
      <c r="O24" s="68"/>
      <c r="P24" s="52"/>
      <c r="Q24" s="69"/>
      <c r="R24" s="162"/>
      <c r="S24" s="52"/>
      <c r="V24" s="21"/>
      <c r="W24" s="21"/>
      <c r="X24" s="22"/>
    </row>
    <row r="25" spans="2:26" x14ac:dyDescent="0.2">
      <c r="C25" s="73"/>
      <c r="D25" s="73"/>
      <c r="E25" s="73"/>
      <c r="F25" s="74"/>
      <c r="G25" s="73"/>
      <c r="H25" s="75"/>
      <c r="I25" s="76"/>
      <c r="J25" s="77"/>
      <c r="K25" s="76"/>
      <c r="L25" s="76"/>
      <c r="M25" s="75"/>
      <c r="N25" s="76"/>
      <c r="O25" s="75"/>
      <c r="P25" s="76"/>
      <c r="Q25" s="77"/>
      <c r="R25" s="73"/>
      <c r="S25" s="73"/>
      <c r="T25" s="58"/>
      <c r="V25" s="21"/>
      <c r="W25" s="21"/>
      <c r="X25" s="22"/>
    </row>
    <row r="26" spans="2:26" x14ac:dyDescent="0.2">
      <c r="B26" s="38"/>
      <c r="H26" s="38"/>
      <c r="I26" s="38"/>
      <c r="J26" s="38"/>
      <c r="K26" s="38"/>
      <c r="L26" s="38"/>
      <c r="M26" s="47"/>
      <c r="N26" s="38"/>
      <c r="O26" s="38"/>
      <c r="P26" s="38"/>
      <c r="Q26" s="38"/>
    </row>
    <row r="27" spans="2:26" x14ac:dyDescent="0.2">
      <c r="B27" s="38"/>
      <c r="H27" s="38"/>
      <c r="I27" s="38"/>
      <c r="J27" s="38"/>
      <c r="K27" s="38"/>
      <c r="L27" s="38"/>
      <c r="M27" s="47"/>
      <c r="N27" s="38"/>
      <c r="O27" s="38"/>
      <c r="P27" s="38"/>
      <c r="Q27" s="38"/>
    </row>
    <row r="28" spans="2:26" x14ac:dyDescent="0.2">
      <c r="B28" s="38"/>
      <c r="C28" s="51"/>
      <c r="D28" s="52"/>
      <c r="E28" s="53" t="s">
        <v>50</v>
      </c>
      <c r="F28" s="54" t="s">
        <v>51</v>
      </c>
      <c r="G28" s="53" t="s">
        <v>52</v>
      </c>
      <c r="H28" s="55" t="s">
        <v>53</v>
      </c>
      <c r="I28" s="56" t="s">
        <v>54</v>
      </c>
      <c r="J28" s="57" t="s">
        <v>55</v>
      </c>
      <c r="K28" s="56" t="s">
        <v>56</v>
      </c>
      <c r="L28" s="53" t="s">
        <v>50</v>
      </c>
      <c r="M28" s="54" t="s">
        <v>51</v>
      </c>
      <c r="N28" s="53" t="s">
        <v>52</v>
      </c>
      <c r="O28" s="55" t="s">
        <v>53</v>
      </c>
      <c r="P28" s="56" t="s">
        <v>54</v>
      </c>
      <c r="Q28" s="57" t="s">
        <v>55</v>
      </c>
      <c r="R28" s="53" t="s">
        <v>56</v>
      </c>
      <c r="S28" s="52" t="s">
        <v>72</v>
      </c>
    </row>
    <row r="29" spans="2:26" x14ac:dyDescent="0.2">
      <c r="B29" s="38"/>
      <c r="C29" s="59" t="s">
        <v>73</v>
      </c>
      <c r="D29" s="60">
        <f>E8</f>
        <v>0.375</v>
      </c>
      <c r="E29" s="61" t="s">
        <v>59</v>
      </c>
      <c r="F29" s="62">
        <v>1</v>
      </c>
      <c r="G29" s="161"/>
      <c r="H29" s="54" t="str">
        <f>'TAB P Poule 12 '!C16</f>
        <v>T / 1</v>
      </c>
      <c r="I29" s="53"/>
      <c r="J29" s="63" t="str">
        <f>'TAB P Poule 12 '!C18</f>
        <v>T / 9</v>
      </c>
      <c r="K29" s="161"/>
      <c r="L29" s="53" t="s">
        <v>60</v>
      </c>
      <c r="M29" s="64">
        <v>2</v>
      </c>
      <c r="N29" s="163"/>
      <c r="O29" s="54" t="str">
        <f>'TAB P Poule 12 '!C26</f>
        <v>T / 3</v>
      </c>
      <c r="P29" s="53"/>
      <c r="Q29" s="63" t="str">
        <f>'TAB P Poule 12 '!C28</f>
        <v>T / 11</v>
      </c>
      <c r="R29" s="161"/>
      <c r="S29" s="52" t="s">
        <v>74</v>
      </c>
    </row>
    <row r="30" spans="2:26" x14ac:dyDescent="0.2">
      <c r="B30" s="38"/>
      <c r="C30" s="67"/>
      <c r="D30" s="60">
        <f>D29+$E$9</f>
        <v>0.41666666666666669</v>
      </c>
      <c r="E30" s="53" t="s">
        <v>61</v>
      </c>
      <c r="F30" s="54">
        <v>3</v>
      </c>
      <c r="G30" s="162"/>
      <c r="H30" s="68" t="str">
        <f>'TAB P Poule 12 '!C21</f>
        <v>T / 2</v>
      </c>
      <c r="I30" s="52"/>
      <c r="J30" s="69" t="str">
        <f>'TAB P Poule 12 '!C23</f>
        <v>T / 10</v>
      </c>
      <c r="K30" s="162"/>
      <c r="L30" s="53" t="s">
        <v>62</v>
      </c>
      <c r="M30" s="64">
        <v>4</v>
      </c>
      <c r="N30" s="163"/>
      <c r="O30" s="68" t="str">
        <f>'TAB P Poule 12 '!C31</f>
        <v>T / 4</v>
      </c>
      <c r="P30" s="52"/>
      <c r="Q30" s="69" t="str">
        <f>'TAB P Poule 12 '!C33</f>
        <v>T / 12</v>
      </c>
      <c r="R30" s="162"/>
      <c r="S30" s="52" t="s">
        <v>74</v>
      </c>
    </row>
    <row r="31" spans="2:26" x14ac:dyDescent="0.2">
      <c r="B31" s="38"/>
      <c r="C31" s="67"/>
      <c r="D31" s="60">
        <f t="shared" ref="D31:D35" si="1">D30+$E$9</f>
        <v>0.45833333333333337</v>
      </c>
      <c r="E31" s="53" t="s">
        <v>63</v>
      </c>
      <c r="F31" s="54">
        <v>5</v>
      </c>
      <c r="G31" s="162"/>
      <c r="H31" s="68" t="str">
        <f>'TAB P Poule 12 '!C17</f>
        <v>T / 8</v>
      </c>
      <c r="I31" s="52"/>
      <c r="J31" s="69" t="str">
        <f>'TAB P Poule 12 '!C18</f>
        <v>T / 9</v>
      </c>
      <c r="K31" s="162"/>
      <c r="L31" s="53" t="s">
        <v>64</v>
      </c>
      <c r="M31" s="64">
        <v>6</v>
      </c>
      <c r="N31" s="163"/>
      <c r="O31" s="68" t="str">
        <f>'TAB P Poule 12 '!C27</f>
        <v>T / 6</v>
      </c>
      <c r="P31" s="52"/>
      <c r="Q31" s="69" t="str">
        <f>'TAB P Poule 12 '!C28</f>
        <v>T / 11</v>
      </c>
      <c r="R31" s="162"/>
      <c r="S31" s="52" t="s">
        <v>74</v>
      </c>
    </row>
    <row r="32" spans="2:26" x14ac:dyDescent="0.2">
      <c r="B32" s="38"/>
      <c r="C32" s="67"/>
      <c r="D32" s="60">
        <f t="shared" si="1"/>
        <v>0.5</v>
      </c>
      <c r="E32" s="53" t="s">
        <v>66</v>
      </c>
      <c r="F32" s="54">
        <v>7</v>
      </c>
      <c r="G32" s="162"/>
      <c r="H32" s="68" t="str">
        <f>'TAB P Poule 12 '!C22</f>
        <v>T / 7</v>
      </c>
      <c r="I32" s="52"/>
      <c r="J32" s="69" t="str">
        <f>'TAB P Poule 12 '!C23</f>
        <v>T / 10</v>
      </c>
      <c r="K32" s="162"/>
      <c r="L32" s="53" t="s">
        <v>65</v>
      </c>
      <c r="M32" s="64">
        <v>8</v>
      </c>
      <c r="N32" s="163"/>
      <c r="O32" s="68" t="str">
        <f>'TAB P Poule 12 '!C32</f>
        <v>T / 5</v>
      </c>
      <c r="P32" s="52"/>
      <c r="Q32" s="69" t="str">
        <f>'TAB P Poule 12 '!C33</f>
        <v>T / 12</v>
      </c>
      <c r="R32" s="162"/>
      <c r="S32" s="52" t="s">
        <v>74</v>
      </c>
    </row>
    <row r="33" spans="2:19" x14ac:dyDescent="0.2">
      <c r="B33" s="38"/>
      <c r="C33" s="67"/>
      <c r="D33" s="60">
        <f t="shared" si="1"/>
        <v>0.54166666666666663</v>
      </c>
      <c r="E33" s="53" t="s">
        <v>67</v>
      </c>
      <c r="F33" s="54">
        <v>9</v>
      </c>
      <c r="G33" s="162"/>
      <c r="H33" s="68" t="str">
        <f>'TAB P Poule 12 '!C16</f>
        <v>T / 1</v>
      </c>
      <c r="I33" s="52"/>
      <c r="J33" s="69" t="str">
        <f>'TAB P Poule 12 '!C17</f>
        <v>T / 8</v>
      </c>
      <c r="K33" s="162"/>
      <c r="L33" s="53" t="s">
        <v>68</v>
      </c>
      <c r="M33" s="64">
        <v>10</v>
      </c>
      <c r="N33" s="163"/>
      <c r="O33" s="68" t="str">
        <f>'TAB P Poule 12 '!C26</f>
        <v>T / 3</v>
      </c>
      <c r="P33" s="52"/>
      <c r="Q33" s="69" t="str">
        <f>'TAB P Poule 12 '!C27</f>
        <v>T / 6</v>
      </c>
      <c r="R33" s="162"/>
      <c r="S33" s="52" t="s">
        <v>74</v>
      </c>
    </row>
    <row r="34" spans="2:19" x14ac:dyDescent="0.2">
      <c r="B34" s="38"/>
      <c r="C34" s="67"/>
      <c r="D34" s="60">
        <f t="shared" si="1"/>
        <v>0.58333333333333326</v>
      </c>
      <c r="E34" s="53" t="s">
        <v>69</v>
      </c>
      <c r="F34" s="54">
        <v>11</v>
      </c>
      <c r="G34" s="162"/>
      <c r="H34" s="68" t="str">
        <f>'TAB P Poule 12 '!C21</f>
        <v>T / 2</v>
      </c>
      <c r="I34" s="52"/>
      <c r="J34" s="69" t="str">
        <f>'TAB P Poule 12 '!C22</f>
        <v>T / 7</v>
      </c>
      <c r="K34" s="162"/>
      <c r="L34" s="53" t="s">
        <v>70</v>
      </c>
      <c r="M34" s="64">
        <v>12</v>
      </c>
      <c r="N34" s="163"/>
      <c r="O34" s="68" t="str">
        <f>'TAB P Poule 12 '!C31</f>
        <v>T / 4</v>
      </c>
      <c r="P34" s="52"/>
      <c r="Q34" s="69" t="str">
        <f>'TAB P Poule 12 '!C32</f>
        <v>T / 5</v>
      </c>
      <c r="R34" s="162"/>
      <c r="S34" s="52" t="s">
        <v>74</v>
      </c>
    </row>
    <row r="35" spans="2:19" x14ac:dyDescent="0.2">
      <c r="B35" s="38"/>
      <c r="C35" s="71"/>
      <c r="D35" s="60">
        <f t="shared" si="1"/>
        <v>0.62499999999999989</v>
      </c>
      <c r="E35" s="53" t="s">
        <v>58</v>
      </c>
      <c r="F35" s="54"/>
      <c r="G35" s="162"/>
      <c r="H35" s="68"/>
      <c r="I35" s="52"/>
      <c r="J35" s="69"/>
      <c r="K35" s="162"/>
      <c r="L35" s="52"/>
      <c r="M35" s="72"/>
      <c r="N35" s="163"/>
      <c r="O35" s="68"/>
      <c r="P35" s="52"/>
      <c r="Q35" s="69"/>
      <c r="R35" s="162"/>
      <c r="S35" s="52"/>
    </row>
    <row r="36" spans="2:19" x14ac:dyDescent="0.2">
      <c r="B36" s="38"/>
      <c r="H36" s="38"/>
      <c r="I36" s="38"/>
      <c r="J36" s="38"/>
      <c r="K36" s="38"/>
      <c r="L36" s="38"/>
      <c r="M36" s="47"/>
      <c r="N36" s="38"/>
      <c r="O36" s="38"/>
      <c r="P36" s="38"/>
      <c r="Q36" s="38"/>
    </row>
    <row r="37" spans="2:19" x14ac:dyDescent="0.2">
      <c r="B37" s="38"/>
      <c r="H37" s="38"/>
      <c r="I37" s="38"/>
      <c r="J37" s="38"/>
      <c r="K37" s="38"/>
      <c r="L37" s="38"/>
      <c r="M37" s="47"/>
      <c r="N37" s="38"/>
      <c r="O37" s="38"/>
      <c r="P37" s="38"/>
      <c r="Q37" s="38"/>
    </row>
    <row r="38" spans="2:19" x14ac:dyDescent="0.2">
      <c r="B38" s="38"/>
      <c r="C38" s="51"/>
      <c r="D38" s="52"/>
      <c r="E38" s="53" t="s">
        <v>50</v>
      </c>
      <c r="F38" s="54" t="s">
        <v>51</v>
      </c>
      <c r="G38" s="53" t="s">
        <v>52</v>
      </c>
      <c r="H38" s="55" t="s">
        <v>53</v>
      </c>
      <c r="I38" s="56" t="s">
        <v>54</v>
      </c>
      <c r="J38" s="57" t="s">
        <v>55</v>
      </c>
      <c r="K38" s="56" t="s">
        <v>56</v>
      </c>
      <c r="L38" s="53" t="s">
        <v>50</v>
      </c>
      <c r="M38" s="54" t="s">
        <v>51</v>
      </c>
      <c r="N38" s="53" t="s">
        <v>52</v>
      </c>
      <c r="O38" s="55" t="s">
        <v>53</v>
      </c>
      <c r="P38" s="56" t="s">
        <v>54</v>
      </c>
      <c r="Q38" s="57" t="s">
        <v>55</v>
      </c>
      <c r="R38" s="53" t="s">
        <v>56</v>
      </c>
      <c r="S38" s="52" t="s">
        <v>72</v>
      </c>
    </row>
    <row r="39" spans="2:19" x14ac:dyDescent="0.2">
      <c r="B39" s="38"/>
      <c r="C39" s="59" t="s">
        <v>57</v>
      </c>
      <c r="D39" s="60">
        <f>+E13</f>
        <v>0.375</v>
      </c>
      <c r="E39" s="86" t="s">
        <v>75</v>
      </c>
      <c r="F39" s="62"/>
      <c r="G39" s="161"/>
      <c r="H39" s="54" t="str">
        <f>'TAB P Poule 12 '!N17</f>
        <v>1A</v>
      </c>
      <c r="I39" s="53"/>
      <c r="J39" s="63" t="str">
        <f>'TAB P Poule 12 '!N20</f>
        <v xml:space="preserve"> </v>
      </c>
      <c r="K39" s="161"/>
      <c r="L39" s="86" t="s">
        <v>75</v>
      </c>
      <c r="M39" s="64"/>
      <c r="N39" s="163"/>
      <c r="O39" s="54" t="str">
        <f>'TAB P Poule 12 '!N27</f>
        <v>1C</v>
      </c>
      <c r="P39" s="53"/>
      <c r="Q39" s="63" t="str">
        <f>'TAB P Poule 12 '!N30</f>
        <v xml:space="preserve"> </v>
      </c>
      <c r="R39" s="161"/>
      <c r="S39" s="52" t="s">
        <v>74</v>
      </c>
    </row>
    <row r="40" spans="2:19" x14ac:dyDescent="0.2">
      <c r="B40" s="38"/>
      <c r="C40" s="67"/>
      <c r="D40" s="60">
        <f>+D39+$E$14</f>
        <v>0.41666666666666669</v>
      </c>
      <c r="E40" s="87" t="s">
        <v>75</v>
      </c>
      <c r="F40" s="54"/>
      <c r="G40" s="162"/>
      <c r="H40" s="68" t="str">
        <f>'TAB P Poule 12 '!N22</f>
        <v xml:space="preserve"> </v>
      </c>
      <c r="I40" s="52"/>
      <c r="J40" s="69" t="str">
        <f>'TAB P Poule 12 '!N25</f>
        <v>1D</v>
      </c>
      <c r="K40" s="162"/>
      <c r="L40" s="87" t="s">
        <v>75</v>
      </c>
      <c r="M40" s="64"/>
      <c r="N40" s="163"/>
      <c r="O40" s="68" t="str">
        <f>'TAB P Poule 12 '!N32</f>
        <v>1B</v>
      </c>
      <c r="P40" s="52"/>
      <c r="Q40" s="69" t="str">
        <f>'TAB P Poule 12 '!N35</f>
        <v xml:space="preserve"> </v>
      </c>
      <c r="R40" s="162"/>
      <c r="S40" s="52" t="s">
        <v>74</v>
      </c>
    </row>
    <row r="41" spans="2:19" x14ac:dyDescent="0.2">
      <c r="C41" s="67"/>
      <c r="D41" s="60">
        <f t="shared" ref="D41:D47" si="2">+D40+$E$14</f>
        <v>0.45833333333333337</v>
      </c>
      <c r="E41" s="53" t="s">
        <v>76</v>
      </c>
      <c r="F41" s="54"/>
      <c r="G41" s="162"/>
      <c r="H41" s="68" t="str">
        <f>'TAB P Poule 12 '!P18</f>
        <v/>
      </c>
      <c r="I41" s="52"/>
      <c r="J41" s="69" t="str">
        <f>'TAB P Poule 12 '!P24</f>
        <v/>
      </c>
      <c r="K41" s="162"/>
      <c r="L41" s="53"/>
      <c r="M41" s="64"/>
      <c r="N41" s="163"/>
      <c r="O41" s="68"/>
      <c r="P41" s="52"/>
      <c r="Q41" s="69"/>
      <c r="R41" s="162"/>
      <c r="S41" s="52" t="s">
        <v>74</v>
      </c>
    </row>
    <row r="42" spans="2:19" x14ac:dyDescent="0.2">
      <c r="C42" s="67"/>
      <c r="D42" s="60">
        <f t="shared" si="2"/>
        <v>0.5</v>
      </c>
      <c r="E42" s="53"/>
      <c r="F42" s="54"/>
      <c r="G42" s="162"/>
      <c r="H42" s="68"/>
      <c r="I42" s="52"/>
      <c r="J42" s="69"/>
      <c r="K42" s="162"/>
      <c r="L42" s="53" t="s">
        <v>76</v>
      </c>
      <c r="M42" s="64"/>
      <c r="N42" s="163"/>
      <c r="O42" s="68" t="str">
        <f>'TAB P Poule 12 '!P28</f>
        <v/>
      </c>
      <c r="P42" s="52"/>
      <c r="Q42" s="69" t="str">
        <f>'TAB P Poule 12 '!P34</f>
        <v/>
      </c>
      <c r="R42" s="162"/>
      <c r="S42" s="52" t="s">
        <v>74</v>
      </c>
    </row>
    <row r="43" spans="2:19" x14ac:dyDescent="0.2">
      <c r="C43" s="67"/>
      <c r="D43" s="60">
        <f t="shared" si="2"/>
        <v>0.54166666666666663</v>
      </c>
      <c r="E43" s="53"/>
      <c r="F43" s="54"/>
      <c r="G43" s="162"/>
      <c r="H43" s="68"/>
      <c r="I43" s="52"/>
      <c r="J43" s="69"/>
      <c r="K43" s="162"/>
      <c r="L43" s="53"/>
      <c r="M43" s="64"/>
      <c r="N43" s="163"/>
      <c r="O43" s="68"/>
      <c r="P43" s="52"/>
      <c r="Q43" s="69"/>
      <c r="R43" s="162"/>
      <c r="S43" s="52" t="s">
        <v>74</v>
      </c>
    </row>
    <row r="44" spans="2:19" x14ac:dyDescent="0.2">
      <c r="C44" s="67"/>
      <c r="D44" s="60">
        <f t="shared" si="2"/>
        <v>0.58333333333333326</v>
      </c>
      <c r="E44" s="53" t="s">
        <v>77</v>
      </c>
      <c r="F44" s="54"/>
      <c r="G44" s="162"/>
      <c r="H44" s="68" t="str">
        <f>'TAB P Poule 12 '!R37</f>
        <v/>
      </c>
      <c r="I44" s="52"/>
      <c r="J44" s="69" t="str">
        <f>'TAB P Poule 12 '!R44</f>
        <v/>
      </c>
      <c r="K44" s="162"/>
      <c r="L44" s="53" t="s">
        <v>77</v>
      </c>
      <c r="M44" s="64"/>
      <c r="N44" s="163"/>
      <c r="O44" s="68"/>
      <c r="P44" s="52"/>
      <c r="Q44" s="69"/>
      <c r="R44" s="162"/>
      <c r="S44" s="52" t="s">
        <v>74</v>
      </c>
    </row>
    <row r="45" spans="2:19" x14ac:dyDescent="0.2">
      <c r="C45" s="67"/>
      <c r="D45" s="60">
        <f t="shared" si="2"/>
        <v>0.62499999999999989</v>
      </c>
      <c r="E45" s="53" t="s">
        <v>58</v>
      </c>
      <c r="F45" s="54"/>
      <c r="G45" s="162"/>
      <c r="H45" s="68"/>
      <c r="I45" s="52"/>
      <c r="J45" s="69"/>
      <c r="K45" s="162"/>
      <c r="L45" s="52"/>
      <c r="M45" s="72"/>
      <c r="N45" s="163"/>
      <c r="O45" s="68"/>
      <c r="P45" s="52"/>
      <c r="Q45" s="69"/>
      <c r="R45" s="162"/>
      <c r="S45" s="52"/>
    </row>
    <row r="46" spans="2:19" x14ac:dyDescent="0.2">
      <c r="C46" s="67"/>
      <c r="D46" s="60">
        <f t="shared" si="2"/>
        <v>0.66666666666666652</v>
      </c>
      <c r="E46" s="53" t="s">
        <v>58</v>
      </c>
      <c r="F46" s="54"/>
      <c r="G46" s="162"/>
      <c r="H46" s="68">
        <f>'TAB P Poule 12 '!R20</f>
        <v>0</v>
      </c>
      <c r="I46" s="52"/>
      <c r="J46" s="69">
        <f>'TAB P Poule 12 '!R32</f>
        <v>0</v>
      </c>
      <c r="K46" s="162"/>
      <c r="L46" s="52"/>
      <c r="M46" s="72"/>
      <c r="N46" s="163"/>
      <c r="O46" s="68"/>
      <c r="P46" s="52"/>
      <c r="Q46" s="69"/>
      <c r="R46" s="162"/>
      <c r="S46" s="52"/>
    </row>
    <row r="47" spans="2:19" x14ac:dyDescent="0.2">
      <c r="C47" s="71"/>
      <c r="D47" s="60">
        <f t="shared" si="2"/>
        <v>0.70833333333333315</v>
      </c>
      <c r="E47" s="53" t="s">
        <v>78</v>
      </c>
      <c r="F47" s="54"/>
      <c r="G47" s="162"/>
      <c r="H47" s="68"/>
      <c r="I47" s="52"/>
      <c r="J47" s="69"/>
      <c r="K47" s="162"/>
      <c r="L47" s="52"/>
      <c r="M47" s="72"/>
      <c r="N47" s="163"/>
      <c r="O47" s="68"/>
      <c r="P47" s="52"/>
      <c r="Q47" s="69"/>
      <c r="R47" s="162"/>
      <c r="S47" s="52"/>
    </row>
  </sheetData>
  <sheetProtection selectLockedCells="1"/>
  <dataConsolidate/>
  <mergeCells count="10">
    <mergeCell ref="C3:D3"/>
    <mergeCell ref="C8:D8"/>
    <mergeCell ref="C13:D13"/>
    <mergeCell ref="H7:O7"/>
    <mergeCell ref="M5:O5"/>
    <mergeCell ref="M2:O4"/>
    <mergeCell ref="H2:L4"/>
    <mergeCell ref="H5:I5"/>
    <mergeCell ref="J5:L5"/>
    <mergeCell ref="H6:O6"/>
  </mergeCells>
  <dataValidations count="2">
    <dataValidation allowBlank="1" showInputMessage="1" showErrorMessage="1" promptTitle="DUREE MOYENNE MATCH" prompt="Veuillez saisir au format : hh:00_x000a__x000a_La durée moyenne d'un match comprend le temps moyen d'un match jusqu'au début du match suivant" sqref="E4"/>
    <dataValidation allowBlank="1" showInputMessage="1" showErrorMessage="1" promptTitle="HEURE DEBUT DE COMPETITION" prompt="VEuillez saisir au format : hh:mm" sqref="E3"/>
  </dataValidations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M28"/>
  <sheetViews>
    <sheetView workbookViewId="0">
      <selection activeCell="E18" sqref="E18"/>
    </sheetView>
  </sheetViews>
  <sheetFormatPr baseColWidth="10" defaultRowHeight="12.75" x14ac:dyDescent="0.2"/>
  <cols>
    <col min="1" max="1" width="11.42578125" style="38"/>
    <col min="2" max="2" width="2.7109375" style="38" bestFit="1" customWidth="1"/>
    <col min="3" max="3" width="3" style="38" customWidth="1"/>
    <col min="4" max="4" width="29.140625" style="38" customWidth="1"/>
    <col min="5" max="5" width="20.7109375" style="38" customWidth="1"/>
    <col min="6" max="6" width="29.140625" style="38" customWidth="1"/>
    <col min="7" max="7" width="20.7109375" style="38" customWidth="1"/>
    <col min="8" max="8" width="5.28515625" style="38" bestFit="1" customWidth="1"/>
    <col min="9" max="9" width="3.28515625" style="38" customWidth="1"/>
    <col min="10" max="11" width="30.7109375" style="38" customWidth="1"/>
    <col min="12" max="257" width="11.42578125" style="38"/>
    <col min="258" max="258" width="2.7109375" style="38" bestFit="1" customWidth="1"/>
    <col min="259" max="259" width="3" style="38" customWidth="1"/>
    <col min="260" max="260" width="18.7109375" style="38" bestFit="1" customWidth="1"/>
    <col min="261" max="261" width="21.5703125" style="38" bestFit="1" customWidth="1"/>
    <col min="262" max="262" width="5.28515625" style="38" bestFit="1" customWidth="1"/>
    <col min="263" max="263" width="3.28515625" style="38" customWidth="1"/>
    <col min="264" max="265" width="13.5703125" style="38" customWidth="1"/>
    <col min="266" max="513" width="11.42578125" style="38"/>
    <col min="514" max="514" width="2.7109375" style="38" bestFit="1" customWidth="1"/>
    <col min="515" max="515" width="3" style="38" customWidth="1"/>
    <col min="516" max="516" width="18.7109375" style="38" bestFit="1" customWidth="1"/>
    <col min="517" max="517" width="21.5703125" style="38" bestFit="1" customWidth="1"/>
    <col min="518" max="518" width="5.28515625" style="38" bestFit="1" customWidth="1"/>
    <col min="519" max="519" width="3.28515625" style="38" customWidth="1"/>
    <col min="520" max="521" width="13.5703125" style="38" customWidth="1"/>
    <col min="522" max="769" width="11.42578125" style="38"/>
    <col min="770" max="770" width="2.7109375" style="38" bestFit="1" customWidth="1"/>
    <col min="771" max="771" width="3" style="38" customWidth="1"/>
    <col min="772" max="772" width="18.7109375" style="38" bestFit="1" customWidth="1"/>
    <col min="773" max="773" width="21.5703125" style="38" bestFit="1" customWidth="1"/>
    <col min="774" max="774" width="5.28515625" style="38" bestFit="1" customWidth="1"/>
    <col min="775" max="775" width="3.28515625" style="38" customWidth="1"/>
    <col min="776" max="777" width="13.5703125" style="38" customWidth="1"/>
    <col min="778" max="1025" width="11.42578125" style="38"/>
    <col min="1026" max="1026" width="2.7109375" style="38" bestFit="1" customWidth="1"/>
    <col min="1027" max="1027" width="3" style="38" customWidth="1"/>
    <col min="1028" max="1028" width="18.7109375" style="38" bestFit="1" customWidth="1"/>
    <col min="1029" max="1029" width="21.5703125" style="38" bestFit="1" customWidth="1"/>
    <col min="1030" max="1030" width="5.28515625" style="38" bestFit="1" customWidth="1"/>
    <col min="1031" max="1031" width="3.28515625" style="38" customWidth="1"/>
    <col min="1032" max="1033" width="13.5703125" style="38" customWidth="1"/>
    <col min="1034" max="1281" width="11.42578125" style="38"/>
    <col min="1282" max="1282" width="2.7109375" style="38" bestFit="1" customWidth="1"/>
    <col min="1283" max="1283" width="3" style="38" customWidth="1"/>
    <col min="1284" max="1284" width="18.7109375" style="38" bestFit="1" customWidth="1"/>
    <col min="1285" max="1285" width="21.5703125" style="38" bestFit="1" customWidth="1"/>
    <col min="1286" max="1286" width="5.28515625" style="38" bestFit="1" customWidth="1"/>
    <col min="1287" max="1287" width="3.28515625" style="38" customWidth="1"/>
    <col min="1288" max="1289" width="13.5703125" style="38" customWidth="1"/>
    <col min="1290" max="1537" width="11.42578125" style="38"/>
    <col min="1538" max="1538" width="2.7109375" style="38" bestFit="1" customWidth="1"/>
    <col min="1539" max="1539" width="3" style="38" customWidth="1"/>
    <col min="1540" max="1540" width="18.7109375" style="38" bestFit="1" customWidth="1"/>
    <col min="1541" max="1541" width="21.5703125" style="38" bestFit="1" customWidth="1"/>
    <col min="1542" max="1542" width="5.28515625" style="38" bestFit="1" customWidth="1"/>
    <col min="1543" max="1543" width="3.28515625" style="38" customWidth="1"/>
    <col min="1544" max="1545" width="13.5703125" style="38" customWidth="1"/>
    <col min="1546" max="1793" width="11.42578125" style="38"/>
    <col min="1794" max="1794" width="2.7109375" style="38" bestFit="1" customWidth="1"/>
    <col min="1795" max="1795" width="3" style="38" customWidth="1"/>
    <col min="1796" max="1796" width="18.7109375" style="38" bestFit="1" customWidth="1"/>
    <col min="1797" max="1797" width="21.5703125" style="38" bestFit="1" customWidth="1"/>
    <col min="1798" max="1798" width="5.28515625" style="38" bestFit="1" customWidth="1"/>
    <col min="1799" max="1799" width="3.28515625" style="38" customWidth="1"/>
    <col min="1800" max="1801" width="13.5703125" style="38" customWidth="1"/>
    <col min="1802" max="2049" width="11.42578125" style="38"/>
    <col min="2050" max="2050" width="2.7109375" style="38" bestFit="1" customWidth="1"/>
    <col min="2051" max="2051" width="3" style="38" customWidth="1"/>
    <col min="2052" max="2052" width="18.7109375" style="38" bestFit="1" customWidth="1"/>
    <col min="2053" max="2053" width="21.5703125" style="38" bestFit="1" customWidth="1"/>
    <col min="2054" max="2054" width="5.28515625" style="38" bestFit="1" customWidth="1"/>
    <col min="2055" max="2055" width="3.28515625" style="38" customWidth="1"/>
    <col min="2056" max="2057" width="13.5703125" style="38" customWidth="1"/>
    <col min="2058" max="2305" width="11.42578125" style="38"/>
    <col min="2306" max="2306" width="2.7109375" style="38" bestFit="1" customWidth="1"/>
    <col min="2307" max="2307" width="3" style="38" customWidth="1"/>
    <col min="2308" max="2308" width="18.7109375" style="38" bestFit="1" customWidth="1"/>
    <col min="2309" max="2309" width="21.5703125" style="38" bestFit="1" customWidth="1"/>
    <col min="2310" max="2310" width="5.28515625" style="38" bestFit="1" customWidth="1"/>
    <col min="2311" max="2311" width="3.28515625" style="38" customWidth="1"/>
    <col min="2312" max="2313" width="13.5703125" style="38" customWidth="1"/>
    <col min="2314" max="2561" width="11.42578125" style="38"/>
    <col min="2562" max="2562" width="2.7109375" style="38" bestFit="1" customWidth="1"/>
    <col min="2563" max="2563" width="3" style="38" customWidth="1"/>
    <col min="2564" max="2564" width="18.7109375" style="38" bestFit="1" customWidth="1"/>
    <col min="2565" max="2565" width="21.5703125" style="38" bestFit="1" customWidth="1"/>
    <col min="2566" max="2566" width="5.28515625" style="38" bestFit="1" customWidth="1"/>
    <col min="2567" max="2567" width="3.28515625" style="38" customWidth="1"/>
    <col min="2568" max="2569" width="13.5703125" style="38" customWidth="1"/>
    <col min="2570" max="2817" width="11.42578125" style="38"/>
    <col min="2818" max="2818" width="2.7109375" style="38" bestFit="1" customWidth="1"/>
    <col min="2819" max="2819" width="3" style="38" customWidth="1"/>
    <col min="2820" max="2820" width="18.7109375" style="38" bestFit="1" customWidth="1"/>
    <col min="2821" max="2821" width="21.5703125" style="38" bestFit="1" customWidth="1"/>
    <col min="2822" max="2822" width="5.28515625" style="38" bestFit="1" customWidth="1"/>
    <col min="2823" max="2823" width="3.28515625" style="38" customWidth="1"/>
    <col min="2824" max="2825" width="13.5703125" style="38" customWidth="1"/>
    <col min="2826" max="3073" width="11.42578125" style="38"/>
    <col min="3074" max="3074" width="2.7109375" style="38" bestFit="1" customWidth="1"/>
    <col min="3075" max="3075" width="3" style="38" customWidth="1"/>
    <col min="3076" max="3076" width="18.7109375" style="38" bestFit="1" customWidth="1"/>
    <col min="3077" max="3077" width="21.5703125" style="38" bestFit="1" customWidth="1"/>
    <col min="3078" max="3078" width="5.28515625" style="38" bestFit="1" customWidth="1"/>
    <col min="3079" max="3079" width="3.28515625" style="38" customWidth="1"/>
    <col min="3080" max="3081" width="13.5703125" style="38" customWidth="1"/>
    <col min="3082" max="3329" width="11.42578125" style="38"/>
    <col min="3330" max="3330" width="2.7109375" style="38" bestFit="1" customWidth="1"/>
    <col min="3331" max="3331" width="3" style="38" customWidth="1"/>
    <col min="3332" max="3332" width="18.7109375" style="38" bestFit="1" customWidth="1"/>
    <col min="3333" max="3333" width="21.5703125" style="38" bestFit="1" customWidth="1"/>
    <col min="3334" max="3334" width="5.28515625" style="38" bestFit="1" customWidth="1"/>
    <col min="3335" max="3335" width="3.28515625" style="38" customWidth="1"/>
    <col min="3336" max="3337" width="13.5703125" style="38" customWidth="1"/>
    <col min="3338" max="3585" width="11.42578125" style="38"/>
    <col min="3586" max="3586" width="2.7109375" style="38" bestFit="1" customWidth="1"/>
    <col min="3587" max="3587" width="3" style="38" customWidth="1"/>
    <col min="3588" max="3588" width="18.7109375" style="38" bestFit="1" customWidth="1"/>
    <col min="3589" max="3589" width="21.5703125" style="38" bestFit="1" customWidth="1"/>
    <col min="3590" max="3590" width="5.28515625" style="38" bestFit="1" customWidth="1"/>
    <col min="3591" max="3591" width="3.28515625" style="38" customWidth="1"/>
    <col min="3592" max="3593" width="13.5703125" style="38" customWidth="1"/>
    <col min="3594" max="3841" width="11.42578125" style="38"/>
    <col min="3842" max="3842" width="2.7109375" style="38" bestFit="1" customWidth="1"/>
    <col min="3843" max="3843" width="3" style="38" customWidth="1"/>
    <col min="3844" max="3844" width="18.7109375" style="38" bestFit="1" customWidth="1"/>
    <col min="3845" max="3845" width="21.5703125" style="38" bestFit="1" customWidth="1"/>
    <col min="3846" max="3846" width="5.28515625" style="38" bestFit="1" customWidth="1"/>
    <col min="3847" max="3847" width="3.28515625" style="38" customWidth="1"/>
    <col min="3848" max="3849" width="13.5703125" style="38" customWidth="1"/>
    <col min="3850" max="4097" width="11.42578125" style="38"/>
    <col min="4098" max="4098" width="2.7109375" style="38" bestFit="1" customWidth="1"/>
    <col min="4099" max="4099" width="3" style="38" customWidth="1"/>
    <col min="4100" max="4100" width="18.7109375" style="38" bestFit="1" customWidth="1"/>
    <col min="4101" max="4101" width="21.5703125" style="38" bestFit="1" customWidth="1"/>
    <col min="4102" max="4102" width="5.28515625" style="38" bestFit="1" customWidth="1"/>
    <col min="4103" max="4103" width="3.28515625" style="38" customWidth="1"/>
    <col min="4104" max="4105" width="13.5703125" style="38" customWidth="1"/>
    <col min="4106" max="4353" width="11.42578125" style="38"/>
    <col min="4354" max="4354" width="2.7109375" style="38" bestFit="1" customWidth="1"/>
    <col min="4355" max="4355" width="3" style="38" customWidth="1"/>
    <col min="4356" max="4356" width="18.7109375" style="38" bestFit="1" customWidth="1"/>
    <col min="4357" max="4357" width="21.5703125" style="38" bestFit="1" customWidth="1"/>
    <col min="4358" max="4358" width="5.28515625" style="38" bestFit="1" customWidth="1"/>
    <col min="4359" max="4359" width="3.28515625" style="38" customWidth="1"/>
    <col min="4360" max="4361" width="13.5703125" style="38" customWidth="1"/>
    <col min="4362" max="4609" width="11.42578125" style="38"/>
    <col min="4610" max="4610" width="2.7109375" style="38" bestFit="1" customWidth="1"/>
    <col min="4611" max="4611" width="3" style="38" customWidth="1"/>
    <col min="4612" max="4612" width="18.7109375" style="38" bestFit="1" customWidth="1"/>
    <col min="4613" max="4613" width="21.5703125" style="38" bestFit="1" customWidth="1"/>
    <col min="4614" max="4614" width="5.28515625" style="38" bestFit="1" customWidth="1"/>
    <col min="4615" max="4615" width="3.28515625" style="38" customWidth="1"/>
    <col min="4616" max="4617" width="13.5703125" style="38" customWidth="1"/>
    <col min="4618" max="4865" width="11.42578125" style="38"/>
    <col min="4866" max="4866" width="2.7109375" style="38" bestFit="1" customWidth="1"/>
    <col min="4867" max="4867" width="3" style="38" customWidth="1"/>
    <col min="4868" max="4868" width="18.7109375" style="38" bestFit="1" customWidth="1"/>
    <col min="4869" max="4869" width="21.5703125" style="38" bestFit="1" customWidth="1"/>
    <col min="4870" max="4870" width="5.28515625" style="38" bestFit="1" customWidth="1"/>
    <col min="4871" max="4871" width="3.28515625" style="38" customWidth="1"/>
    <col min="4872" max="4873" width="13.5703125" style="38" customWidth="1"/>
    <col min="4874" max="5121" width="11.42578125" style="38"/>
    <col min="5122" max="5122" width="2.7109375" style="38" bestFit="1" customWidth="1"/>
    <col min="5123" max="5123" width="3" style="38" customWidth="1"/>
    <col min="5124" max="5124" width="18.7109375" style="38" bestFit="1" customWidth="1"/>
    <col min="5125" max="5125" width="21.5703125" style="38" bestFit="1" customWidth="1"/>
    <col min="5126" max="5126" width="5.28515625" style="38" bestFit="1" customWidth="1"/>
    <col min="5127" max="5127" width="3.28515625" style="38" customWidth="1"/>
    <col min="5128" max="5129" width="13.5703125" style="38" customWidth="1"/>
    <col min="5130" max="5377" width="11.42578125" style="38"/>
    <col min="5378" max="5378" width="2.7109375" style="38" bestFit="1" customWidth="1"/>
    <col min="5379" max="5379" width="3" style="38" customWidth="1"/>
    <col min="5380" max="5380" width="18.7109375" style="38" bestFit="1" customWidth="1"/>
    <col min="5381" max="5381" width="21.5703125" style="38" bestFit="1" customWidth="1"/>
    <col min="5382" max="5382" width="5.28515625" style="38" bestFit="1" customWidth="1"/>
    <col min="5383" max="5383" width="3.28515625" style="38" customWidth="1"/>
    <col min="5384" max="5385" width="13.5703125" style="38" customWidth="1"/>
    <col min="5386" max="5633" width="11.42578125" style="38"/>
    <col min="5634" max="5634" width="2.7109375" style="38" bestFit="1" customWidth="1"/>
    <col min="5635" max="5635" width="3" style="38" customWidth="1"/>
    <col min="5636" max="5636" width="18.7109375" style="38" bestFit="1" customWidth="1"/>
    <col min="5637" max="5637" width="21.5703125" style="38" bestFit="1" customWidth="1"/>
    <col min="5638" max="5638" width="5.28515625" style="38" bestFit="1" customWidth="1"/>
    <col min="5639" max="5639" width="3.28515625" style="38" customWidth="1"/>
    <col min="5640" max="5641" width="13.5703125" style="38" customWidth="1"/>
    <col min="5642" max="5889" width="11.42578125" style="38"/>
    <col min="5890" max="5890" width="2.7109375" style="38" bestFit="1" customWidth="1"/>
    <col min="5891" max="5891" width="3" style="38" customWidth="1"/>
    <col min="5892" max="5892" width="18.7109375" style="38" bestFit="1" customWidth="1"/>
    <col min="5893" max="5893" width="21.5703125" style="38" bestFit="1" customWidth="1"/>
    <col min="5894" max="5894" width="5.28515625" style="38" bestFit="1" customWidth="1"/>
    <col min="5895" max="5895" width="3.28515625" style="38" customWidth="1"/>
    <col min="5896" max="5897" width="13.5703125" style="38" customWidth="1"/>
    <col min="5898" max="6145" width="11.42578125" style="38"/>
    <col min="6146" max="6146" width="2.7109375" style="38" bestFit="1" customWidth="1"/>
    <col min="6147" max="6147" width="3" style="38" customWidth="1"/>
    <col min="6148" max="6148" width="18.7109375" style="38" bestFit="1" customWidth="1"/>
    <col min="6149" max="6149" width="21.5703125" style="38" bestFit="1" customWidth="1"/>
    <col min="6150" max="6150" width="5.28515625" style="38" bestFit="1" customWidth="1"/>
    <col min="6151" max="6151" width="3.28515625" style="38" customWidth="1"/>
    <col min="6152" max="6153" width="13.5703125" style="38" customWidth="1"/>
    <col min="6154" max="6401" width="11.42578125" style="38"/>
    <col min="6402" max="6402" width="2.7109375" style="38" bestFit="1" customWidth="1"/>
    <col min="6403" max="6403" width="3" style="38" customWidth="1"/>
    <col min="6404" max="6404" width="18.7109375" style="38" bestFit="1" customWidth="1"/>
    <col min="6405" max="6405" width="21.5703125" style="38" bestFit="1" customWidth="1"/>
    <col min="6406" max="6406" width="5.28515625" style="38" bestFit="1" customWidth="1"/>
    <col min="6407" max="6407" width="3.28515625" style="38" customWidth="1"/>
    <col min="6408" max="6409" width="13.5703125" style="38" customWidth="1"/>
    <col min="6410" max="6657" width="11.42578125" style="38"/>
    <col min="6658" max="6658" width="2.7109375" style="38" bestFit="1" customWidth="1"/>
    <col min="6659" max="6659" width="3" style="38" customWidth="1"/>
    <col min="6660" max="6660" width="18.7109375" style="38" bestFit="1" customWidth="1"/>
    <col min="6661" max="6661" width="21.5703125" style="38" bestFit="1" customWidth="1"/>
    <col min="6662" max="6662" width="5.28515625" style="38" bestFit="1" customWidth="1"/>
    <col min="6663" max="6663" width="3.28515625" style="38" customWidth="1"/>
    <col min="6664" max="6665" width="13.5703125" style="38" customWidth="1"/>
    <col min="6666" max="6913" width="11.42578125" style="38"/>
    <col min="6914" max="6914" width="2.7109375" style="38" bestFit="1" customWidth="1"/>
    <col min="6915" max="6915" width="3" style="38" customWidth="1"/>
    <col min="6916" max="6916" width="18.7109375" style="38" bestFit="1" customWidth="1"/>
    <col min="6917" max="6917" width="21.5703125" style="38" bestFit="1" customWidth="1"/>
    <col min="6918" max="6918" width="5.28515625" style="38" bestFit="1" customWidth="1"/>
    <col min="6919" max="6919" width="3.28515625" style="38" customWidth="1"/>
    <col min="6920" max="6921" width="13.5703125" style="38" customWidth="1"/>
    <col min="6922" max="7169" width="11.42578125" style="38"/>
    <col min="7170" max="7170" width="2.7109375" style="38" bestFit="1" customWidth="1"/>
    <col min="7171" max="7171" width="3" style="38" customWidth="1"/>
    <col min="7172" max="7172" width="18.7109375" style="38" bestFit="1" customWidth="1"/>
    <col min="7173" max="7173" width="21.5703125" style="38" bestFit="1" customWidth="1"/>
    <col min="7174" max="7174" width="5.28515625" style="38" bestFit="1" customWidth="1"/>
    <col min="7175" max="7175" width="3.28515625" style="38" customWidth="1"/>
    <col min="7176" max="7177" width="13.5703125" style="38" customWidth="1"/>
    <col min="7178" max="7425" width="11.42578125" style="38"/>
    <col min="7426" max="7426" width="2.7109375" style="38" bestFit="1" customWidth="1"/>
    <col min="7427" max="7427" width="3" style="38" customWidth="1"/>
    <col min="7428" max="7428" width="18.7109375" style="38" bestFit="1" customWidth="1"/>
    <col min="7429" max="7429" width="21.5703125" style="38" bestFit="1" customWidth="1"/>
    <col min="7430" max="7430" width="5.28515625" style="38" bestFit="1" customWidth="1"/>
    <col min="7431" max="7431" width="3.28515625" style="38" customWidth="1"/>
    <col min="7432" max="7433" width="13.5703125" style="38" customWidth="1"/>
    <col min="7434" max="7681" width="11.42578125" style="38"/>
    <col min="7682" max="7682" width="2.7109375" style="38" bestFit="1" customWidth="1"/>
    <col min="7683" max="7683" width="3" style="38" customWidth="1"/>
    <col min="7684" max="7684" width="18.7109375" style="38" bestFit="1" customWidth="1"/>
    <col min="7685" max="7685" width="21.5703125" style="38" bestFit="1" customWidth="1"/>
    <col min="7686" max="7686" width="5.28515625" style="38" bestFit="1" customWidth="1"/>
    <col min="7687" max="7687" width="3.28515625" style="38" customWidth="1"/>
    <col min="7688" max="7689" width="13.5703125" style="38" customWidth="1"/>
    <col min="7690" max="7937" width="11.42578125" style="38"/>
    <col min="7938" max="7938" width="2.7109375" style="38" bestFit="1" customWidth="1"/>
    <col min="7939" max="7939" width="3" style="38" customWidth="1"/>
    <col min="7940" max="7940" width="18.7109375" style="38" bestFit="1" customWidth="1"/>
    <col min="7941" max="7941" width="21.5703125" style="38" bestFit="1" customWidth="1"/>
    <col min="7942" max="7942" width="5.28515625" style="38" bestFit="1" customWidth="1"/>
    <col min="7943" max="7943" width="3.28515625" style="38" customWidth="1"/>
    <col min="7944" max="7945" width="13.5703125" style="38" customWidth="1"/>
    <col min="7946" max="8193" width="11.42578125" style="38"/>
    <col min="8194" max="8194" width="2.7109375" style="38" bestFit="1" customWidth="1"/>
    <col min="8195" max="8195" width="3" style="38" customWidth="1"/>
    <col min="8196" max="8196" width="18.7109375" style="38" bestFit="1" customWidth="1"/>
    <col min="8197" max="8197" width="21.5703125" style="38" bestFit="1" customWidth="1"/>
    <col min="8198" max="8198" width="5.28515625" style="38" bestFit="1" customWidth="1"/>
    <col min="8199" max="8199" width="3.28515625" style="38" customWidth="1"/>
    <col min="8200" max="8201" width="13.5703125" style="38" customWidth="1"/>
    <col min="8202" max="8449" width="11.42578125" style="38"/>
    <col min="8450" max="8450" width="2.7109375" style="38" bestFit="1" customWidth="1"/>
    <col min="8451" max="8451" width="3" style="38" customWidth="1"/>
    <col min="8452" max="8452" width="18.7109375" style="38" bestFit="1" customWidth="1"/>
    <col min="8453" max="8453" width="21.5703125" style="38" bestFit="1" customWidth="1"/>
    <col min="8454" max="8454" width="5.28515625" style="38" bestFit="1" customWidth="1"/>
    <col min="8455" max="8455" width="3.28515625" style="38" customWidth="1"/>
    <col min="8456" max="8457" width="13.5703125" style="38" customWidth="1"/>
    <col min="8458" max="8705" width="11.42578125" style="38"/>
    <col min="8706" max="8706" width="2.7109375" style="38" bestFit="1" customWidth="1"/>
    <col min="8707" max="8707" width="3" style="38" customWidth="1"/>
    <col min="8708" max="8708" width="18.7109375" style="38" bestFit="1" customWidth="1"/>
    <col min="8709" max="8709" width="21.5703125" style="38" bestFit="1" customWidth="1"/>
    <col min="8710" max="8710" width="5.28515625" style="38" bestFit="1" customWidth="1"/>
    <col min="8711" max="8711" width="3.28515625" style="38" customWidth="1"/>
    <col min="8712" max="8713" width="13.5703125" style="38" customWidth="1"/>
    <col min="8714" max="8961" width="11.42578125" style="38"/>
    <col min="8962" max="8962" width="2.7109375" style="38" bestFit="1" customWidth="1"/>
    <col min="8963" max="8963" width="3" style="38" customWidth="1"/>
    <col min="8964" max="8964" width="18.7109375" style="38" bestFit="1" customWidth="1"/>
    <col min="8965" max="8965" width="21.5703125" style="38" bestFit="1" customWidth="1"/>
    <col min="8966" max="8966" width="5.28515625" style="38" bestFit="1" customWidth="1"/>
    <col min="8967" max="8967" width="3.28515625" style="38" customWidth="1"/>
    <col min="8968" max="8969" width="13.5703125" style="38" customWidth="1"/>
    <col min="8970" max="9217" width="11.42578125" style="38"/>
    <col min="9218" max="9218" width="2.7109375" style="38" bestFit="1" customWidth="1"/>
    <col min="9219" max="9219" width="3" style="38" customWidth="1"/>
    <col min="9220" max="9220" width="18.7109375" style="38" bestFit="1" customWidth="1"/>
    <col min="9221" max="9221" width="21.5703125" style="38" bestFit="1" customWidth="1"/>
    <col min="9222" max="9222" width="5.28515625" style="38" bestFit="1" customWidth="1"/>
    <col min="9223" max="9223" width="3.28515625" style="38" customWidth="1"/>
    <col min="9224" max="9225" width="13.5703125" style="38" customWidth="1"/>
    <col min="9226" max="9473" width="11.42578125" style="38"/>
    <col min="9474" max="9474" width="2.7109375" style="38" bestFit="1" customWidth="1"/>
    <col min="9475" max="9475" width="3" style="38" customWidth="1"/>
    <col min="9476" max="9476" width="18.7109375" style="38" bestFit="1" customWidth="1"/>
    <col min="9477" max="9477" width="21.5703125" style="38" bestFit="1" customWidth="1"/>
    <col min="9478" max="9478" width="5.28515625" style="38" bestFit="1" customWidth="1"/>
    <col min="9479" max="9479" width="3.28515625" style="38" customWidth="1"/>
    <col min="9480" max="9481" width="13.5703125" style="38" customWidth="1"/>
    <col min="9482" max="9729" width="11.42578125" style="38"/>
    <col min="9730" max="9730" width="2.7109375" style="38" bestFit="1" customWidth="1"/>
    <col min="9731" max="9731" width="3" style="38" customWidth="1"/>
    <col min="9732" max="9732" width="18.7109375" style="38" bestFit="1" customWidth="1"/>
    <col min="9733" max="9733" width="21.5703125" style="38" bestFit="1" customWidth="1"/>
    <col min="9734" max="9734" width="5.28515625" style="38" bestFit="1" customWidth="1"/>
    <col min="9735" max="9735" width="3.28515625" style="38" customWidth="1"/>
    <col min="9736" max="9737" width="13.5703125" style="38" customWidth="1"/>
    <col min="9738" max="9985" width="11.42578125" style="38"/>
    <col min="9986" max="9986" width="2.7109375" style="38" bestFit="1" customWidth="1"/>
    <col min="9987" max="9987" width="3" style="38" customWidth="1"/>
    <col min="9988" max="9988" width="18.7109375" style="38" bestFit="1" customWidth="1"/>
    <col min="9989" max="9989" width="21.5703125" style="38" bestFit="1" customWidth="1"/>
    <col min="9990" max="9990" width="5.28515625" style="38" bestFit="1" customWidth="1"/>
    <col min="9991" max="9991" width="3.28515625" style="38" customWidth="1"/>
    <col min="9992" max="9993" width="13.5703125" style="38" customWidth="1"/>
    <col min="9994" max="10241" width="11.42578125" style="38"/>
    <col min="10242" max="10242" width="2.7109375" style="38" bestFit="1" customWidth="1"/>
    <col min="10243" max="10243" width="3" style="38" customWidth="1"/>
    <col min="10244" max="10244" width="18.7109375" style="38" bestFit="1" customWidth="1"/>
    <col min="10245" max="10245" width="21.5703125" style="38" bestFit="1" customWidth="1"/>
    <col min="10246" max="10246" width="5.28515625" style="38" bestFit="1" customWidth="1"/>
    <col min="10247" max="10247" width="3.28515625" style="38" customWidth="1"/>
    <col min="10248" max="10249" width="13.5703125" style="38" customWidth="1"/>
    <col min="10250" max="10497" width="11.42578125" style="38"/>
    <col min="10498" max="10498" width="2.7109375" style="38" bestFit="1" customWidth="1"/>
    <col min="10499" max="10499" width="3" style="38" customWidth="1"/>
    <col min="10500" max="10500" width="18.7109375" style="38" bestFit="1" customWidth="1"/>
    <col min="10501" max="10501" width="21.5703125" style="38" bestFit="1" customWidth="1"/>
    <col min="10502" max="10502" width="5.28515625" style="38" bestFit="1" customWidth="1"/>
    <col min="10503" max="10503" width="3.28515625" style="38" customWidth="1"/>
    <col min="10504" max="10505" width="13.5703125" style="38" customWidth="1"/>
    <col min="10506" max="10753" width="11.42578125" style="38"/>
    <col min="10754" max="10754" width="2.7109375" style="38" bestFit="1" customWidth="1"/>
    <col min="10755" max="10755" width="3" style="38" customWidth="1"/>
    <col min="10756" max="10756" width="18.7109375" style="38" bestFit="1" customWidth="1"/>
    <col min="10757" max="10757" width="21.5703125" style="38" bestFit="1" customWidth="1"/>
    <col min="10758" max="10758" width="5.28515625" style="38" bestFit="1" customWidth="1"/>
    <col min="10759" max="10759" width="3.28515625" style="38" customWidth="1"/>
    <col min="10760" max="10761" width="13.5703125" style="38" customWidth="1"/>
    <col min="10762" max="11009" width="11.42578125" style="38"/>
    <col min="11010" max="11010" width="2.7109375" style="38" bestFit="1" customWidth="1"/>
    <col min="11011" max="11011" width="3" style="38" customWidth="1"/>
    <col min="11012" max="11012" width="18.7109375" style="38" bestFit="1" customWidth="1"/>
    <col min="11013" max="11013" width="21.5703125" style="38" bestFit="1" customWidth="1"/>
    <col min="11014" max="11014" width="5.28515625" style="38" bestFit="1" customWidth="1"/>
    <col min="11015" max="11015" width="3.28515625" style="38" customWidth="1"/>
    <col min="11016" max="11017" width="13.5703125" style="38" customWidth="1"/>
    <col min="11018" max="11265" width="11.42578125" style="38"/>
    <col min="11266" max="11266" width="2.7109375" style="38" bestFit="1" customWidth="1"/>
    <col min="11267" max="11267" width="3" style="38" customWidth="1"/>
    <col min="11268" max="11268" width="18.7109375" style="38" bestFit="1" customWidth="1"/>
    <col min="11269" max="11269" width="21.5703125" style="38" bestFit="1" customWidth="1"/>
    <col min="11270" max="11270" width="5.28515625" style="38" bestFit="1" customWidth="1"/>
    <col min="11271" max="11271" width="3.28515625" style="38" customWidth="1"/>
    <col min="11272" max="11273" width="13.5703125" style="38" customWidth="1"/>
    <col min="11274" max="11521" width="11.42578125" style="38"/>
    <col min="11522" max="11522" width="2.7109375" style="38" bestFit="1" customWidth="1"/>
    <col min="11523" max="11523" width="3" style="38" customWidth="1"/>
    <col min="11524" max="11524" width="18.7109375" style="38" bestFit="1" customWidth="1"/>
    <col min="11525" max="11525" width="21.5703125" style="38" bestFit="1" customWidth="1"/>
    <col min="11526" max="11526" width="5.28515625" style="38" bestFit="1" customWidth="1"/>
    <col min="11527" max="11527" width="3.28515625" style="38" customWidth="1"/>
    <col min="11528" max="11529" width="13.5703125" style="38" customWidth="1"/>
    <col min="11530" max="11777" width="11.42578125" style="38"/>
    <col min="11778" max="11778" width="2.7109375" style="38" bestFit="1" customWidth="1"/>
    <col min="11779" max="11779" width="3" style="38" customWidth="1"/>
    <col min="11780" max="11780" width="18.7109375" style="38" bestFit="1" customWidth="1"/>
    <col min="11781" max="11781" width="21.5703125" style="38" bestFit="1" customWidth="1"/>
    <col min="11782" max="11782" width="5.28515625" style="38" bestFit="1" customWidth="1"/>
    <col min="11783" max="11783" width="3.28515625" style="38" customWidth="1"/>
    <col min="11784" max="11785" width="13.5703125" style="38" customWidth="1"/>
    <col min="11786" max="12033" width="11.42578125" style="38"/>
    <col min="12034" max="12034" width="2.7109375" style="38" bestFit="1" customWidth="1"/>
    <col min="12035" max="12035" width="3" style="38" customWidth="1"/>
    <col min="12036" max="12036" width="18.7109375" style="38" bestFit="1" customWidth="1"/>
    <col min="12037" max="12037" width="21.5703125" style="38" bestFit="1" customWidth="1"/>
    <col min="12038" max="12038" width="5.28515625" style="38" bestFit="1" customWidth="1"/>
    <col min="12039" max="12039" width="3.28515625" style="38" customWidth="1"/>
    <col min="12040" max="12041" width="13.5703125" style="38" customWidth="1"/>
    <col min="12042" max="12289" width="11.42578125" style="38"/>
    <col min="12290" max="12290" width="2.7109375" style="38" bestFit="1" customWidth="1"/>
    <col min="12291" max="12291" width="3" style="38" customWidth="1"/>
    <col min="12292" max="12292" width="18.7109375" style="38" bestFit="1" customWidth="1"/>
    <col min="12293" max="12293" width="21.5703125" style="38" bestFit="1" customWidth="1"/>
    <col min="12294" max="12294" width="5.28515625" style="38" bestFit="1" customWidth="1"/>
    <col min="12295" max="12295" width="3.28515625" style="38" customWidth="1"/>
    <col min="12296" max="12297" width="13.5703125" style="38" customWidth="1"/>
    <col min="12298" max="12545" width="11.42578125" style="38"/>
    <col min="12546" max="12546" width="2.7109375" style="38" bestFit="1" customWidth="1"/>
    <col min="12547" max="12547" width="3" style="38" customWidth="1"/>
    <col min="12548" max="12548" width="18.7109375" style="38" bestFit="1" customWidth="1"/>
    <col min="12549" max="12549" width="21.5703125" style="38" bestFit="1" customWidth="1"/>
    <col min="12550" max="12550" width="5.28515625" style="38" bestFit="1" customWidth="1"/>
    <col min="12551" max="12551" width="3.28515625" style="38" customWidth="1"/>
    <col min="12552" max="12553" width="13.5703125" style="38" customWidth="1"/>
    <col min="12554" max="12801" width="11.42578125" style="38"/>
    <col min="12802" max="12802" width="2.7109375" style="38" bestFit="1" customWidth="1"/>
    <col min="12803" max="12803" width="3" style="38" customWidth="1"/>
    <col min="12804" max="12804" width="18.7109375" style="38" bestFit="1" customWidth="1"/>
    <col min="12805" max="12805" width="21.5703125" style="38" bestFit="1" customWidth="1"/>
    <col min="12806" max="12806" width="5.28515625" style="38" bestFit="1" customWidth="1"/>
    <col min="12807" max="12807" width="3.28515625" style="38" customWidth="1"/>
    <col min="12808" max="12809" width="13.5703125" style="38" customWidth="1"/>
    <col min="12810" max="13057" width="11.42578125" style="38"/>
    <col min="13058" max="13058" width="2.7109375" style="38" bestFit="1" customWidth="1"/>
    <col min="13059" max="13059" width="3" style="38" customWidth="1"/>
    <col min="13060" max="13060" width="18.7109375" style="38" bestFit="1" customWidth="1"/>
    <col min="13061" max="13061" width="21.5703125" style="38" bestFit="1" customWidth="1"/>
    <col min="13062" max="13062" width="5.28515625" style="38" bestFit="1" customWidth="1"/>
    <col min="13063" max="13063" width="3.28515625" style="38" customWidth="1"/>
    <col min="13064" max="13065" width="13.5703125" style="38" customWidth="1"/>
    <col min="13066" max="13313" width="11.42578125" style="38"/>
    <col min="13314" max="13314" width="2.7109375" style="38" bestFit="1" customWidth="1"/>
    <col min="13315" max="13315" width="3" style="38" customWidth="1"/>
    <col min="13316" max="13316" width="18.7109375" style="38" bestFit="1" customWidth="1"/>
    <col min="13317" max="13317" width="21.5703125" style="38" bestFit="1" customWidth="1"/>
    <col min="13318" max="13318" width="5.28515625" style="38" bestFit="1" customWidth="1"/>
    <col min="13319" max="13319" width="3.28515625" style="38" customWidth="1"/>
    <col min="13320" max="13321" width="13.5703125" style="38" customWidth="1"/>
    <col min="13322" max="13569" width="11.42578125" style="38"/>
    <col min="13570" max="13570" width="2.7109375" style="38" bestFit="1" customWidth="1"/>
    <col min="13571" max="13571" width="3" style="38" customWidth="1"/>
    <col min="13572" max="13572" width="18.7109375" style="38" bestFit="1" customWidth="1"/>
    <col min="13573" max="13573" width="21.5703125" style="38" bestFit="1" customWidth="1"/>
    <col min="13574" max="13574" width="5.28515625" style="38" bestFit="1" customWidth="1"/>
    <col min="13575" max="13575" width="3.28515625" style="38" customWidth="1"/>
    <col min="13576" max="13577" width="13.5703125" style="38" customWidth="1"/>
    <col min="13578" max="13825" width="11.42578125" style="38"/>
    <col min="13826" max="13826" width="2.7109375" style="38" bestFit="1" customWidth="1"/>
    <col min="13827" max="13827" width="3" style="38" customWidth="1"/>
    <col min="13828" max="13828" width="18.7109375" style="38" bestFit="1" customWidth="1"/>
    <col min="13829" max="13829" width="21.5703125" style="38" bestFit="1" customWidth="1"/>
    <col min="13830" max="13830" width="5.28515625" style="38" bestFit="1" customWidth="1"/>
    <col min="13831" max="13831" width="3.28515625" style="38" customWidth="1"/>
    <col min="13832" max="13833" width="13.5703125" style="38" customWidth="1"/>
    <col min="13834" max="14081" width="11.42578125" style="38"/>
    <col min="14082" max="14082" width="2.7109375" style="38" bestFit="1" customWidth="1"/>
    <col min="14083" max="14083" width="3" style="38" customWidth="1"/>
    <col min="14084" max="14084" width="18.7109375" style="38" bestFit="1" customWidth="1"/>
    <col min="14085" max="14085" width="21.5703125" style="38" bestFit="1" customWidth="1"/>
    <col min="14086" max="14086" width="5.28515625" style="38" bestFit="1" customWidth="1"/>
    <col min="14087" max="14087" width="3.28515625" style="38" customWidth="1"/>
    <col min="14088" max="14089" width="13.5703125" style="38" customWidth="1"/>
    <col min="14090" max="14337" width="11.42578125" style="38"/>
    <col min="14338" max="14338" width="2.7109375" style="38" bestFit="1" customWidth="1"/>
    <col min="14339" max="14339" width="3" style="38" customWidth="1"/>
    <col min="14340" max="14340" width="18.7109375" style="38" bestFit="1" customWidth="1"/>
    <col min="14341" max="14341" width="21.5703125" style="38" bestFit="1" customWidth="1"/>
    <col min="14342" max="14342" width="5.28515625" style="38" bestFit="1" customWidth="1"/>
    <col min="14343" max="14343" width="3.28515625" style="38" customWidth="1"/>
    <col min="14344" max="14345" width="13.5703125" style="38" customWidth="1"/>
    <col min="14346" max="14593" width="11.42578125" style="38"/>
    <col min="14594" max="14594" width="2.7109375" style="38" bestFit="1" customWidth="1"/>
    <col min="14595" max="14595" width="3" style="38" customWidth="1"/>
    <col min="14596" max="14596" width="18.7109375" style="38" bestFit="1" customWidth="1"/>
    <col min="14597" max="14597" width="21.5703125" style="38" bestFit="1" customWidth="1"/>
    <col min="14598" max="14598" width="5.28515625" style="38" bestFit="1" customWidth="1"/>
    <col min="14599" max="14599" width="3.28515625" style="38" customWidth="1"/>
    <col min="14600" max="14601" width="13.5703125" style="38" customWidth="1"/>
    <col min="14602" max="14849" width="11.42578125" style="38"/>
    <col min="14850" max="14850" width="2.7109375" style="38" bestFit="1" customWidth="1"/>
    <col min="14851" max="14851" width="3" style="38" customWidth="1"/>
    <col min="14852" max="14852" width="18.7109375" style="38" bestFit="1" customWidth="1"/>
    <col min="14853" max="14853" width="21.5703125" style="38" bestFit="1" customWidth="1"/>
    <col min="14854" max="14854" width="5.28515625" style="38" bestFit="1" customWidth="1"/>
    <col min="14855" max="14855" width="3.28515625" style="38" customWidth="1"/>
    <col min="14856" max="14857" width="13.5703125" style="38" customWidth="1"/>
    <col min="14858" max="15105" width="11.42578125" style="38"/>
    <col min="15106" max="15106" width="2.7109375" style="38" bestFit="1" customWidth="1"/>
    <col min="15107" max="15107" width="3" style="38" customWidth="1"/>
    <col min="15108" max="15108" width="18.7109375" style="38" bestFit="1" customWidth="1"/>
    <col min="15109" max="15109" width="21.5703125" style="38" bestFit="1" customWidth="1"/>
    <col min="15110" max="15110" width="5.28515625" style="38" bestFit="1" customWidth="1"/>
    <col min="15111" max="15111" width="3.28515625" style="38" customWidth="1"/>
    <col min="15112" max="15113" width="13.5703125" style="38" customWidth="1"/>
    <col min="15114" max="15361" width="11.42578125" style="38"/>
    <col min="15362" max="15362" width="2.7109375" style="38" bestFit="1" customWidth="1"/>
    <col min="15363" max="15363" width="3" style="38" customWidth="1"/>
    <col min="15364" max="15364" width="18.7109375" style="38" bestFit="1" customWidth="1"/>
    <col min="15365" max="15365" width="21.5703125" style="38" bestFit="1" customWidth="1"/>
    <col min="15366" max="15366" width="5.28515625" style="38" bestFit="1" customWidth="1"/>
    <col min="15367" max="15367" width="3.28515625" style="38" customWidth="1"/>
    <col min="15368" max="15369" width="13.5703125" style="38" customWidth="1"/>
    <col min="15370" max="15617" width="11.42578125" style="38"/>
    <col min="15618" max="15618" width="2.7109375" style="38" bestFit="1" customWidth="1"/>
    <col min="15619" max="15619" width="3" style="38" customWidth="1"/>
    <col min="15620" max="15620" width="18.7109375" style="38" bestFit="1" customWidth="1"/>
    <col min="15621" max="15621" width="21.5703125" style="38" bestFit="1" customWidth="1"/>
    <col min="15622" max="15622" width="5.28515625" style="38" bestFit="1" customWidth="1"/>
    <col min="15623" max="15623" width="3.28515625" style="38" customWidth="1"/>
    <col min="15624" max="15625" width="13.5703125" style="38" customWidth="1"/>
    <col min="15626" max="15873" width="11.42578125" style="38"/>
    <col min="15874" max="15874" width="2.7109375" style="38" bestFit="1" customWidth="1"/>
    <col min="15875" max="15875" width="3" style="38" customWidth="1"/>
    <col min="15876" max="15876" width="18.7109375" style="38" bestFit="1" customWidth="1"/>
    <col min="15877" max="15877" width="21.5703125" style="38" bestFit="1" customWidth="1"/>
    <col min="15878" max="15878" width="5.28515625" style="38" bestFit="1" customWidth="1"/>
    <col min="15879" max="15879" width="3.28515625" style="38" customWidth="1"/>
    <col min="15880" max="15881" width="13.5703125" style="38" customWidth="1"/>
    <col min="15882" max="16129" width="11.42578125" style="38"/>
    <col min="16130" max="16130" width="2.7109375" style="38" bestFit="1" customWidth="1"/>
    <col min="16131" max="16131" width="3" style="38" customWidth="1"/>
    <col min="16132" max="16132" width="18.7109375" style="38" bestFit="1" customWidth="1"/>
    <col min="16133" max="16133" width="21.5703125" style="38" bestFit="1" customWidth="1"/>
    <col min="16134" max="16134" width="5.28515625" style="38" bestFit="1" customWidth="1"/>
    <col min="16135" max="16135" width="3.28515625" style="38" customWidth="1"/>
    <col min="16136" max="16137" width="13.5703125" style="38" customWidth="1"/>
    <col min="16138" max="16384" width="11.42578125" style="38"/>
  </cols>
  <sheetData>
    <row r="1" spans="1:13" ht="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 x14ac:dyDescent="0.25">
      <c r="A2"/>
      <c r="B2"/>
      <c r="C2"/>
      <c r="D2"/>
      <c r="E2" s="255" t="str">
        <f>'LISTE ENGAGES'!$E$1</f>
        <v>APPELATION TOURNOI</v>
      </c>
      <c r="F2" s="255"/>
      <c r="G2" s="255"/>
      <c r="H2" s="255"/>
      <c r="I2" s="255"/>
      <c r="J2" s="255"/>
      <c r="K2" s="255" t="str">
        <f>'LISTE ENGAGES'!$J$1</f>
        <v>ORGANISATEUR</v>
      </c>
      <c r="L2"/>
      <c r="M2"/>
    </row>
    <row r="3" spans="1:13" ht="15" x14ac:dyDescent="0.25">
      <c r="A3"/>
      <c r="B3"/>
      <c r="C3"/>
      <c r="D3"/>
      <c r="E3" s="255"/>
      <c r="F3" s="255"/>
      <c r="G3" s="255"/>
      <c r="H3" s="255"/>
      <c r="I3" s="255"/>
      <c r="J3" s="255"/>
      <c r="K3" s="255"/>
      <c r="L3"/>
      <c r="M3"/>
    </row>
    <row r="4" spans="1:13" ht="15" x14ac:dyDescent="0.25">
      <c r="A4"/>
      <c r="B4"/>
      <c r="C4"/>
      <c r="D4"/>
      <c r="E4" s="262" t="str">
        <f>'LISTE ENGAGES'!$E$4</f>
        <v>LIEU</v>
      </c>
      <c r="F4" s="262"/>
      <c r="G4" s="262" t="str">
        <f>'LISTE ENGAGES'!$H$4</f>
        <v>DATE</v>
      </c>
      <c r="H4" s="262"/>
      <c r="I4" s="262"/>
      <c r="J4" s="107" t="str">
        <f>'LISTE ENGAGES'!$J$4</f>
        <v>GENRE</v>
      </c>
      <c r="K4" s="255"/>
      <c r="L4"/>
      <c r="M4"/>
    </row>
    <row r="5" spans="1:13" ht="15" x14ac:dyDescent="0.25">
      <c r="A5"/>
      <c r="B5"/>
      <c r="C5"/>
      <c r="D5"/>
      <c r="E5" s="263" t="str">
        <f>'LISTE ENGAGES'!$E$5</f>
        <v>TYPE</v>
      </c>
      <c r="F5" s="263"/>
      <c r="G5" s="263"/>
      <c r="H5" s="263"/>
      <c r="I5" s="263"/>
      <c r="J5" s="263"/>
      <c r="K5" s="262"/>
      <c r="L5"/>
      <c r="M5"/>
    </row>
    <row r="6" spans="1:13" ht="15" x14ac:dyDescent="0.25">
      <c r="A6"/>
      <c r="B6"/>
      <c r="C6"/>
      <c r="D6"/>
      <c r="E6" s="260" t="s">
        <v>112</v>
      </c>
      <c r="F6" s="260"/>
      <c r="G6" s="260"/>
      <c r="H6" s="260"/>
      <c r="I6" s="260"/>
      <c r="J6" s="260"/>
      <c r="K6" s="261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10" spans="1:13" x14ac:dyDescent="0.2">
      <c r="B10" s="1" t="s">
        <v>0</v>
      </c>
      <c r="C10" s="1"/>
      <c r="D10" s="1" t="s">
        <v>47</v>
      </c>
      <c r="E10" s="1" t="s">
        <v>48</v>
      </c>
      <c r="F10" s="1" t="s">
        <v>47</v>
      </c>
      <c r="G10" s="1" t="s">
        <v>48</v>
      </c>
      <c r="H10" s="1" t="s">
        <v>1</v>
      </c>
      <c r="I10" s="1" t="s">
        <v>2</v>
      </c>
      <c r="J10" s="2" t="s">
        <v>3</v>
      </c>
      <c r="K10" s="2" t="s">
        <v>4</v>
      </c>
    </row>
    <row r="11" spans="1:13" ht="24.95" customHeight="1" x14ac:dyDescent="0.2">
      <c r="B11" s="39">
        <v>1</v>
      </c>
      <c r="C11" s="39"/>
      <c r="D11" s="164" t="s">
        <v>49</v>
      </c>
      <c r="E11" s="165"/>
      <c r="F11" s="165">
        <v>1</v>
      </c>
      <c r="G11" s="167"/>
      <c r="H11" s="168"/>
      <c r="I11" s="169"/>
      <c r="J11" s="170"/>
      <c r="K11" s="170"/>
    </row>
    <row r="12" spans="1:13" ht="24.95" customHeight="1" x14ac:dyDescent="0.2">
      <c r="B12" s="3">
        <v>2</v>
      </c>
      <c r="C12" s="39"/>
      <c r="D12" s="164" t="s">
        <v>49</v>
      </c>
      <c r="E12" s="165"/>
      <c r="F12" s="165">
        <v>2</v>
      </c>
      <c r="G12" s="167"/>
      <c r="H12" s="168"/>
      <c r="I12" s="169"/>
      <c r="J12" s="170"/>
      <c r="K12" s="170"/>
    </row>
    <row r="13" spans="1:13" ht="24.95" customHeight="1" x14ac:dyDescent="0.2">
      <c r="B13" s="40">
        <v>3</v>
      </c>
      <c r="C13" s="41"/>
      <c r="D13" s="164" t="s">
        <v>49</v>
      </c>
      <c r="E13" s="165"/>
      <c r="F13" s="165">
        <v>3</v>
      </c>
      <c r="G13" s="167"/>
      <c r="H13" s="168"/>
      <c r="I13" s="169"/>
      <c r="J13" s="170"/>
      <c r="K13" s="170"/>
    </row>
    <row r="14" spans="1:13" ht="24.95" customHeight="1" x14ac:dyDescent="0.2">
      <c r="B14" s="42">
        <v>4</v>
      </c>
      <c r="C14" s="41"/>
      <c r="D14" s="164" t="s">
        <v>49</v>
      </c>
      <c r="E14" s="165"/>
      <c r="F14" s="165">
        <v>4</v>
      </c>
      <c r="G14" s="171"/>
      <c r="H14" s="168"/>
      <c r="I14" s="169"/>
      <c r="J14" s="170"/>
      <c r="K14" s="170"/>
    </row>
    <row r="15" spans="1:13" ht="24.95" customHeight="1" x14ac:dyDescent="0.2">
      <c r="B15" s="40">
        <v>5</v>
      </c>
      <c r="C15" s="41"/>
      <c r="D15" s="164" t="s">
        <v>49</v>
      </c>
      <c r="E15" s="165"/>
      <c r="F15" s="165">
        <v>5</v>
      </c>
      <c r="G15" s="171"/>
      <c r="H15" s="172"/>
      <c r="I15" s="169"/>
      <c r="J15" s="170"/>
      <c r="K15" s="170"/>
    </row>
    <row r="16" spans="1:13" ht="24.95" customHeight="1" x14ac:dyDescent="0.2">
      <c r="B16" s="39">
        <v>6</v>
      </c>
      <c r="C16" s="41"/>
      <c r="D16" s="164" t="s">
        <v>49</v>
      </c>
      <c r="E16" s="165"/>
      <c r="F16" s="165">
        <v>6</v>
      </c>
      <c r="G16" s="171"/>
      <c r="H16" s="168"/>
      <c r="I16" s="169"/>
      <c r="J16" s="170"/>
      <c r="K16" s="170"/>
    </row>
    <row r="17" spans="2:11" ht="24.95" customHeight="1" x14ac:dyDescent="0.2">
      <c r="B17" s="43">
        <v>7</v>
      </c>
      <c r="C17" s="44"/>
      <c r="D17" s="164" t="s">
        <v>49</v>
      </c>
      <c r="E17" s="165"/>
      <c r="F17" s="165">
        <v>7</v>
      </c>
      <c r="G17" s="171"/>
      <c r="H17" s="168"/>
      <c r="I17" s="173"/>
      <c r="J17" s="174"/>
      <c r="K17" s="174"/>
    </row>
    <row r="18" spans="2:11" ht="24.95" customHeight="1" x14ac:dyDescent="0.2">
      <c r="B18" s="42">
        <v>8</v>
      </c>
      <c r="C18" s="41"/>
      <c r="D18" s="164" t="s">
        <v>49</v>
      </c>
      <c r="E18" s="165"/>
      <c r="F18" s="165">
        <v>8</v>
      </c>
      <c r="G18" s="171"/>
      <c r="H18" s="172"/>
      <c r="I18" s="169"/>
      <c r="J18" s="170"/>
      <c r="K18" s="170"/>
    </row>
    <row r="19" spans="2:11" ht="24.95" customHeight="1" x14ac:dyDescent="0.2">
      <c r="B19" s="45">
        <v>9</v>
      </c>
      <c r="C19" s="44"/>
      <c r="D19" s="164" t="s">
        <v>49</v>
      </c>
      <c r="E19" s="165"/>
      <c r="F19" s="165">
        <v>9</v>
      </c>
      <c r="G19" s="171"/>
      <c r="H19" s="168"/>
      <c r="I19" s="173"/>
      <c r="J19" s="174"/>
      <c r="K19" s="174"/>
    </row>
    <row r="20" spans="2:11" ht="24.95" customHeight="1" x14ac:dyDescent="0.2">
      <c r="B20" s="42">
        <v>10</v>
      </c>
      <c r="C20" s="41"/>
      <c r="D20" s="164" t="s">
        <v>49</v>
      </c>
      <c r="E20" s="165"/>
      <c r="F20" s="165">
        <v>10</v>
      </c>
      <c r="G20" s="171"/>
      <c r="H20" s="168"/>
      <c r="I20" s="169"/>
      <c r="J20" s="170"/>
      <c r="K20" s="170"/>
    </row>
    <row r="21" spans="2:11" ht="24.95" customHeight="1" x14ac:dyDescent="0.2">
      <c r="B21" s="45">
        <v>11</v>
      </c>
      <c r="C21" s="44"/>
      <c r="D21" s="164" t="s">
        <v>49</v>
      </c>
      <c r="E21" s="165"/>
      <c r="F21" s="165">
        <v>11</v>
      </c>
      <c r="G21" s="171"/>
      <c r="H21" s="168"/>
      <c r="I21" s="173"/>
      <c r="J21" s="174"/>
      <c r="K21" s="174"/>
    </row>
    <row r="22" spans="2:11" ht="24.95" customHeight="1" x14ac:dyDescent="0.2">
      <c r="B22" s="42">
        <v>12</v>
      </c>
      <c r="C22" s="41"/>
      <c r="D22" s="164" t="s">
        <v>49</v>
      </c>
      <c r="E22" s="164"/>
      <c r="F22" s="164">
        <v>12</v>
      </c>
      <c r="G22" s="171"/>
      <c r="H22" s="172"/>
      <c r="I22" s="169"/>
      <c r="J22" s="170"/>
      <c r="K22" s="170"/>
    </row>
    <row r="25" spans="2:11" x14ac:dyDescent="0.2">
      <c r="D25" s="38" t="s">
        <v>79</v>
      </c>
    </row>
    <row r="26" spans="2:11" x14ac:dyDescent="0.2">
      <c r="D26" s="38" t="s">
        <v>80</v>
      </c>
    </row>
    <row r="27" spans="2:11" x14ac:dyDescent="0.2">
      <c r="D27" s="38" t="s">
        <v>81</v>
      </c>
    </row>
    <row r="28" spans="2:11" x14ac:dyDescent="0.2">
      <c r="D28" s="38" t="s">
        <v>82</v>
      </c>
    </row>
  </sheetData>
  <sheetProtection password="E69A" sheet="1" objects="1" scenarios="1" selectLockedCells="1"/>
  <mergeCells count="6">
    <mergeCell ref="E6:K6"/>
    <mergeCell ref="E2:J3"/>
    <mergeCell ref="K2:K4"/>
    <mergeCell ref="E4:F4"/>
    <mergeCell ref="G4:I4"/>
    <mergeCell ref="E5:K5"/>
  </mergeCells>
  <printOptions horizontalCentered="1" verticalCentered="1"/>
  <pageMargins left="0.25" right="0.25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A45"/>
  <sheetViews>
    <sheetView tabSelected="1" zoomScaleNormal="100" workbookViewId="0">
      <selection activeCell="L24" sqref="L24"/>
    </sheetView>
  </sheetViews>
  <sheetFormatPr baseColWidth="10" defaultColWidth="11.42578125" defaultRowHeight="12.75" x14ac:dyDescent="0.2"/>
  <cols>
    <col min="1" max="1" width="2.28515625" style="5" bestFit="1" customWidth="1"/>
    <col min="2" max="2" width="5.140625" style="6" customWidth="1"/>
    <col min="3" max="3" width="33" style="18" customWidth="1"/>
    <col min="4" max="4" width="36.7109375" style="8" customWidth="1"/>
    <col min="5" max="5" width="5.140625" style="8" bestFit="1" customWidth="1"/>
    <col min="6" max="6" width="3.85546875" style="8" customWidth="1"/>
    <col min="7" max="7" width="12.85546875" style="9" bestFit="1" customWidth="1"/>
    <col min="8" max="8" width="4.140625" style="9" customWidth="1"/>
    <col min="9" max="9" width="1.7109375" style="12" bestFit="1" customWidth="1"/>
    <col min="10" max="10" width="33" style="13" customWidth="1"/>
    <col min="11" max="11" width="7.28515625" style="13" customWidth="1"/>
    <col min="12" max="12" width="33" style="13" customWidth="1"/>
    <col min="13" max="13" width="4.42578125" style="5" customWidth="1"/>
    <col min="14" max="14" width="33" style="6" customWidth="1"/>
    <col min="15" max="15" width="3.7109375" style="6" customWidth="1"/>
    <col min="16" max="16" width="33" style="6" customWidth="1"/>
    <col min="17" max="17" width="4.5703125" style="6" customWidth="1"/>
    <col min="18" max="18" width="33" style="5" customWidth="1"/>
    <col min="19" max="19" width="21.7109375" style="5" bestFit="1" customWidth="1"/>
    <col min="20" max="16384" width="11.42578125" style="5"/>
  </cols>
  <sheetData>
    <row r="1" spans="1:27" customFormat="1" ht="15.75" thickBot="1" x14ac:dyDescent="0.3">
      <c r="B1" s="112"/>
      <c r="C1" s="113"/>
      <c r="E1" s="114"/>
      <c r="F1" s="114"/>
      <c r="G1" s="114"/>
      <c r="H1" s="114"/>
      <c r="I1" s="114"/>
      <c r="L1" s="190"/>
      <c r="M1" s="190"/>
      <c r="U1" s="115"/>
      <c r="Y1" s="115"/>
      <c r="Z1" s="115"/>
      <c r="AA1" s="115"/>
    </row>
    <row r="2" spans="1:27" customFormat="1" ht="15" x14ac:dyDescent="0.25">
      <c r="B2" s="112"/>
      <c r="C2" s="113"/>
      <c r="D2" s="289" t="str">
        <f>'LISTE ENGAGES'!$E$1</f>
        <v>APPELATION TOURNOI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5" t="str">
        <f>'LISTE ENGAGES'!$J$1</f>
        <v>ORGANISATEUR</v>
      </c>
      <c r="R2" s="296"/>
      <c r="S2" s="115"/>
      <c r="T2" s="115"/>
      <c r="U2" s="115"/>
      <c r="V2" s="115"/>
      <c r="W2" s="115"/>
      <c r="X2" s="115"/>
    </row>
    <row r="3" spans="1:27" customFormat="1" ht="15" x14ac:dyDescent="0.25">
      <c r="B3" s="112"/>
      <c r="C3" s="113"/>
      <c r="D3" s="291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7"/>
      <c r="R3" s="298"/>
      <c r="S3" s="115"/>
      <c r="T3" s="115"/>
      <c r="U3" s="115"/>
      <c r="V3" s="115"/>
      <c r="W3" s="115"/>
      <c r="X3" s="115"/>
    </row>
    <row r="4" spans="1:27" customFormat="1" ht="15" x14ac:dyDescent="0.25">
      <c r="B4" s="112"/>
      <c r="C4" s="113"/>
      <c r="D4" s="291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7"/>
      <c r="R4" s="298"/>
      <c r="S4" s="115"/>
      <c r="T4" s="115"/>
      <c r="U4" s="115"/>
      <c r="V4" s="115"/>
      <c r="W4" s="115"/>
      <c r="X4" s="115"/>
    </row>
    <row r="5" spans="1:27" customFormat="1" ht="16.5" thickBot="1" x14ac:dyDescent="0.3">
      <c r="B5" s="112"/>
      <c r="C5" s="113"/>
      <c r="D5" s="305" t="str">
        <f>'LISTE ENGAGES'!$E$4</f>
        <v>LIEU</v>
      </c>
      <c r="E5" s="306"/>
      <c r="F5" s="306"/>
      <c r="G5" s="306"/>
      <c r="H5" s="306"/>
      <c r="I5" s="306"/>
      <c r="J5" s="306"/>
      <c r="K5" s="307"/>
      <c r="L5" s="308"/>
      <c r="M5" s="293" t="str">
        <f>'LISTE ENGAGES'!$H$4</f>
        <v>DATE</v>
      </c>
      <c r="N5" s="293"/>
      <c r="O5" s="294"/>
      <c r="P5" s="182" t="str">
        <f>'LISTE ENGAGES'!$J$4</f>
        <v>GENRE</v>
      </c>
      <c r="Q5" s="299"/>
      <c r="R5" s="300"/>
      <c r="S5" s="115"/>
      <c r="T5" s="115"/>
      <c r="U5" s="115"/>
      <c r="V5" s="115"/>
      <c r="W5" s="115"/>
      <c r="X5" s="115"/>
    </row>
    <row r="6" spans="1:27" customFormat="1" ht="16.5" thickBot="1" x14ac:dyDescent="0.3">
      <c r="B6" s="112"/>
      <c r="C6" s="113"/>
      <c r="D6" s="301" t="str">
        <f>'LISTE ENGAGES'!$E$5</f>
        <v>TYPE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3"/>
      <c r="R6" s="304"/>
      <c r="T6" s="115"/>
      <c r="U6" s="115"/>
      <c r="X6" s="115"/>
      <c r="Y6" s="115"/>
      <c r="Z6" s="115"/>
    </row>
    <row r="7" spans="1:27" customFormat="1" ht="16.5" thickBot="1" x14ac:dyDescent="0.3">
      <c r="B7" s="112"/>
      <c r="C7" s="113"/>
      <c r="D7" s="285" t="s">
        <v>113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7"/>
      <c r="R7" s="288"/>
      <c r="T7" s="115"/>
      <c r="U7" s="115"/>
      <c r="X7" s="115"/>
      <c r="Y7" s="115"/>
      <c r="Z7" s="115"/>
    </row>
    <row r="8" spans="1:27" customFormat="1" ht="15.75" x14ac:dyDescent="0.25">
      <c r="B8" s="112"/>
      <c r="C8" s="113"/>
      <c r="D8" s="121"/>
      <c r="E8" s="122"/>
      <c r="F8" s="122"/>
      <c r="G8" s="122"/>
      <c r="H8" s="122"/>
      <c r="I8" s="122"/>
      <c r="J8" s="122"/>
      <c r="K8" s="122"/>
      <c r="L8" s="236"/>
      <c r="M8" s="236"/>
      <c r="N8" s="122"/>
      <c r="O8" s="122"/>
      <c r="P8" s="122"/>
      <c r="Q8" s="122"/>
      <c r="R8" s="123"/>
      <c r="T8" s="115"/>
      <c r="U8" s="115"/>
      <c r="W8" s="5"/>
      <c r="X8" s="115"/>
      <c r="Y8" s="115"/>
      <c r="Z8" s="115"/>
    </row>
    <row r="9" spans="1:27" customFormat="1" ht="15.75" x14ac:dyDescent="0.25">
      <c r="B9" s="112"/>
      <c r="C9" s="113"/>
      <c r="D9" s="121"/>
      <c r="E9" s="122"/>
      <c r="F9" s="122"/>
      <c r="G9" s="122"/>
      <c r="H9" s="122"/>
      <c r="I9" s="122"/>
      <c r="J9" s="122"/>
      <c r="K9" s="122"/>
      <c r="L9" s="236"/>
      <c r="M9" s="236"/>
      <c r="N9" s="122"/>
      <c r="O9" s="122"/>
      <c r="P9" s="122"/>
      <c r="Q9" s="122"/>
      <c r="R9" s="123"/>
      <c r="T9" s="115"/>
      <c r="U9" s="115"/>
      <c r="W9" s="36"/>
      <c r="X9" s="115"/>
      <c r="Y9" s="115"/>
      <c r="Z9" s="115"/>
    </row>
    <row r="10" spans="1:27" customFormat="1" ht="15" x14ac:dyDescent="0.25">
      <c r="B10" s="112"/>
      <c r="C10" s="113"/>
      <c r="D10" s="118"/>
      <c r="E10" s="119"/>
      <c r="F10" s="119"/>
      <c r="G10" s="119"/>
      <c r="H10" s="119"/>
      <c r="I10" s="119"/>
      <c r="J10" s="119"/>
      <c r="K10" s="119"/>
      <c r="L10" s="237"/>
      <c r="M10" s="237"/>
      <c r="N10" s="120"/>
      <c r="O10" s="120"/>
      <c r="P10" s="120"/>
      <c r="Q10" s="120"/>
      <c r="R10" s="120"/>
      <c r="T10" s="115"/>
      <c r="U10" s="115"/>
      <c r="W10" s="36"/>
      <c r="X10" s="115"/>
      <c r="Y10" s="115"/>
      <c r="Z10" s="115"/>
    </row>
    <row r="11" spans="1:27" ht="13.5" customHeight="1" x14ac:dyDescent="0.2">
      <c r="C11" s="7"/>
      <c r="I11" s="10"/>
      <c r="J11" s="11"/>
      <c r="K11" s="11"/>
      <c r="L11" s="238"/>
      <c r="M11" s="242"/>
      <c r="W11" s="36"/>
    </row>
    <row r="12" spans="1:27" ht="11.25" customHeight="1" thickBot="1" x14ac:dyDescent="0.25">
      <c r="C12" s="7"/>
      <c r="L12" s="239"/>
      <c r="M12" s="242"/>
      <c r="W12" s="36"/>
    </row>
    <row r="13" spans="1:27" s="14" customFormat="1" ht="13.5" thickBot="1" x14ac:dyDescent="0.25">
      <c r="B13" s="6"/>
      <c r="C13" s="183" t="s">
        <v>5</v>
      </c>
      <c r="F13" s="15"/>
      <c r="G13" s="184" t="s">
        <v>129</v>
      </c>
      <c r="H13" s="16"/>
      <c r="I13" s="17"/>
      <c r="J13" s="185" t="s">
        <v>128</v>
      </c>
      <c r="K13" s="202"/>
      <c r="L13" s="240" t="s">
        <v>193</v>
      </c>
      <c r="M13" s="241"/>
      <c r="N13" s="185" t="s">
        <v>9</v>
      </c>
      <c r="O13" s="138"/>
      <c r="P13" s="185" t="s">
        <v>84</v>
      </c>
      <c r="Q13" s="138"/>
      <c r="R13" s="185" t="s">
        <v>46</v>
      </c>
    </row>
    <row r="14" spans="1:27" s="14" customFormat="1" x14ac:dyDescent="0.2">
      <c r="B14" s="6"/>
      <c r="C14" s="15"/>
      <c r="D14" s="15"/>
      <c r="E14" s="15"/>
      <c r="F14" s="15"/>
      <c r="G14" s="16"/>
      <c r="H14" s="16"/>
      <c r="I14" s="17"/>
      <c r="L14" s="241"/>
      <c r="M14" s="241"/>
      <c r="R14" s="88"/>
    </row>
    <row r="15" spans="1:27" ht="13.5" thickBot="1" x14ac:dyDescent="0.25">
      <c r="D15" s="18" t="s">
        <v>6</v>
      </c>
      <c r="E15" s="18" t="s">
        <v>7</v>
      </c>
      <c r="I15" s="17"/>
      <c r="J15" s="5"/>
      <c r="K15" s="5"/>
      <c r="L15" s="242"/>
      <c r="M15" s="242"/>
    </row>
    <row r="16" spans="1:27" x14ac:dyDescent="0.2">
      <c r="A16" s="19"/>
      <c r="B16" s="20" t="s">
        <v>11</v>
      </c>
      <c r="C16" s="78" t="str">
        <f>CONCATENATE('EMARG Tableau PRINCIPAL'!D11," / ",'EMARG Tableau PRINCIPAL'!F11)</f>
        <v>T / 1</v>
      </c>
      <c r="D16" s="6" t="str">
        <f>CONCATENATE(B16," / ",B18)</f>
        <v>TS1 / TS9</v>
      </c>
      <c r="E16" s="21"/>
      <c r="F16" s="22" t="s">
        <v>12</v>
      </c>
      <c r="G16" s="36" t="str">
        <f>IF('SCORE PRINC'!K8='SCORE PRINC'!M8,"",CONCATENATE('SCORE PRINC'!K8," : ",'SCORE PRINC'!M8," ","(",'SCORE PRINC'!N8," - ",'SCORE PRINC'!O8,")","(",'SCORE PRINC'!P8," - ",'SCORE PRINC'!Q8,")","(",'SCORE PRINC'!R8," - ",'SCORE PRINC'!S8,")"))</f>
        <v/>
      </c>
      <c r="H16" s="23"/>
      <c r="I16" s="24">
        <v>1</v>
      </c>
      <c r="J16" s="37" t="str">
        <f>IF('SCORE PRINC'!AJ8='SCORE PRINC'!AK8," ",'SCORE PRINC'!AJ8)</f>
        <v xml:space="preserve"> </v>
      </c>
      <c r="K16" s="36"/>
      <c r="L16" s="243"/>
      <c r="M16" s="242"/>
    </row>
    <row r="17" spans="1:23" ht="13.5" thickBot="1" x14ac:dyDescent="0.25">
      <c r="A17" s="19" t="s">
        <v>13</v>
      </c>
      <c r="B17" s="20" t="s">
        <v>14</v>
      </c>
      <c r="C17" s="79" t="str">
        <f>CONCATENATE('EMARG Tableau PRINCIPAL'!D18," / ",'EMARG Tableau PRINCIPAL'!F18)</f>
        <v>T / 8</v>
      </c>
      <c r="D17" s="35" t="str">
        <f>CONCATENATE(B17," / ",B18)</f>
        <v>TS8 / TS9</v>
      </c>
      <c r="E17" s="21"/>
      <c r="F17" s="22" t="s">
        <v>15</v>
      </c>
      <c r="G17" s="36" t="str">
        <f>IF('SCORE PRINC'!K12='SCORE PRINC'!M12,"",CONCATENATE('SCORE PRINC'!K12," : ",'SCORE PRINC'!M12," ","(",'SCORE PRINC'!N12," - ",'SCORE PRINC'!O12,")","(",'SCORE PRINC'!P12," - ",'SCORE PRINC'!Q12,")","(",'SCORE PRINC'!R12," - ",'SCORE PRINC'!S12,")"))</f>
        <v/>
      </c>
      <c r="H17" s="23"/>
      <c r="I17" s="24">
        <v>2</v>
      </c>
      <c r="J17" s="37" t="str">
        <f>IF('SCORE PRINC'!AJ9='SCORE PRINC'!AK9," ",'SCORE PRINC'!AJ9)</f>
        <v xml:space="preserve"> </v>
      </c>
      <c r="K17" s="36"/>
      <c r="L17" s="243"/>
      <c r="M17" s="242"/>
      <c r="N17" s="25" t="str">
        <f>IF('SCORE PRINC'!AJ8="","1A",'SCORE PRINC'!AJ8)</f>
        <v>1A</v>
      </c>
      <c r="O17" s="20"/>
      <c r="P17" s="20"/>
      <c r="Q17" s="20"/>
    </row>
    <row r="18" spans="1:23" ht="13.5" thickBot="1" x14ac:dyDescent="0.25">
      <c r="A18" s="19"/>
      <c r="B18" s="20" t="s">
        <v>16</v>
      </c>
      <c r="C18" s="79" t="str">
        <f>CONCATENATE('EMARG Tableau PRINCIPAL'!D19," / ",'EMARG Tableau PRINCIPAL'!F19)</f>
        <v>T / 9</v>
      </c>
      <c r="D18" s="35" t="str">
        <f>CONCATENATE(C16," / ",B17)</f>
        <v>T / 1 / TS8</v>
      </c>
      <c r="E18" s="21"/>
      <c r="F18" s="22" t="s">
        <v>17</v>
      </c>
      <c r="G18" s="36" t="str">
        <f>IF('SCORE PRINC'!K16='SCORE PRINC'!M16,"",CONCATENATE('SCORE PRINC'!K16," : ",'SCORE PRINC'!M16," ","(",'SCORE PRINC'!N16," - ",'SCORE PRINC'!O16,")","(",'SCORE PRINC'!P16," - ",'SCORE PRINC'!Q16,")","(",'SCORE PRINC'!R16," - ",'SCORE PRINC'!S16,")"))</f>
        <v/>
      </c>
      <c r="H18" s="23"/>
      <c r="I18" s="24">
        <v>3</v>
      </c>
      <c r="J18" s="37" t="str">
        <f>IF('SCORE PRINC'!AJ10='SCORE PRINC'!AK10," ",'SCORE PRINC'!AJ10)</f>
        <v xml:space="preserve"> </v>
      </c>
      <c r="K18" s="36"/>
      <c r="L18" s="243" t="str">
        <f>J23</f>
        <v xml:space="preserve"> </v>
      </c>
      <c r="M18" s="246"/>
      <c r="N18" s="232" t="s">
        <v>207</v>
      </c>
      <c r="O18" s="32"/>
      <c r="P18" s="93" t="str">
        <f>IF('SCORE PRINC'!K24='SCORE PRINC'!M24,"",'SCORE PRINC'!T24)</f>
        <v/>
      </c>
      <c r="Q18" s="36"/>
      <c r="R18" s="20"/>
      <c r="S18" s="20"/>
    </row>
    <row r="19" spans="1:23" ht="13.5" thickBot="1" x14ac:dyDescent="0.25">
      <c r="A19" s="26"/>
      <c r="B19" s="20"/>
      <c r="C19" s="80"/>
      <c r="D19" s="35"/>
      <c r="E19" s="21"/>
      <c r="F19" s="22"/>
      <c r="G19" s="23"/>
      <c r="H19" s="23"/>
      <c r="I19" s="24"/>
      <c r="J19" s="128"/>
      <c r="K19" s="36"/>
      <c r="L19" s="244" t="s">
        <v>196</v>
      </c>
      <c r="M19" s="247"/>
      <c r="N19" s="28" t="s">
        <v>18</v>
      </c>
      <c r="O19" s="20"/>
      <c r="P19" s="36" t="str">
        <f>IF('SCORE PRINC'!K24='SCORE PRINC'!M24,"",CONCATENATE('SCORE PRINC'!K24," : ",'SCORE PRINC'!M24," ","(",'SCORE PRINC'!N24," - ",'SCORE PRINC'!O24,")","(",'SCORE PRINC'!P24," - ",'SCORE PRINC'!Q24,")","(",'SCORE PRINC'!R24," - ",'SCORE PRINC'!S24,")"))</f>
        <v/>
      </c>
      <c r="Q19" s="143"/>
      <c r="R19" s="21"/>
      <c r="S19" s="21"/>
    </row>
    <row r="20" spans="1:23" ht="13.5" thickBot="1" x14ac:dyDescent="0.25">
      <c r="C20" s="81"/>
      <c r="D20" s="90"/>
      <c r="E20" s="29"/>
      <c r="F20" s="22"/>
      <c r="G20" s="23"/>
      <c r="H20" s="23"/>
      <c r="I20" s="24"/>
      <c r="J20" s="36"/>
      <c r="K20" s="36"/>
      <c r="L20" s="245" t="s">
        <v>18</v>
      </c>
      <c r="M20" s="248"/>
      <c r="N20" s="6" t="str">
        <f>J27</f>
        <v xml:space="preserve"> </v>
      </c>
      <c r="Q20" s="145"/>
    </row>
    <row r="21" spans="1:23" ht="13.5" thickBot="1" x14ac:dyDescent="0.25">
      <c r="A21" s="19"/>
      <c r="B21" s="20" t="s">
        <v>19</v>
      </c>
      <c r="C21" s="78" t="str">
        <f>CONCATENATE('EMARG Tableau PRINCIPAL'!D12," / ",'EMARG Tableau PRINCIPAL'!F12)</f>
        <v>T / 2</v>
      </c>
      <c r="D21" s="6" t="str">
        <f>CONCATENATE(B21," / ",B23)</f>
        <v>TS2 / TS10</v>
      </c>
      <c r="E21" s="21"/>
      <c r="F21" s="22" t="s">
        <v>20</v>
      </c>
      <c r="G21" s="36" t="str">
        <f>IF('SCORE PRINC'!K9='SCORE PRINC'!M9,"",CONCATENATE('SCORE PRINC'!K9," : ",'SCORE PRINC'!M9," ","(",'SCORE PRINC'!N9," - ",'SCORE PRINC'!O9,")","(",'SCORE PRINC'!P9," - ",'SCORE PRINC'!Q9,")","(",'SCORE PRINC'!R9," - ",'SCORE PRINC'!S9,")"))</f>
        <v/>
      </c>
      <c r="H21" s="23"/>
      <c r="I21" s="24">
        <v>1</v>
      </c>
      <c r="J21" s="37" t="str">
        <f>IF('SCORE PRINC'!AJ13='SCORE PRINC'!AK13," ",'SCORE PRINC'!AJ13)</f>
        <v xml:space="preserve"> </v>
      </c>
      <c r="K21" s="36"/>
      <c r="L21" s="243" t="str">
        <f>J27</f>
        <v xml:space="preserve"> </v>
      </c>
      <c r="M21" s="248"/>
      <c r="P21" s="234" t="s">
        <v>208</v>
      </c>
      <c r="Q21" s="144"/>
      <c r="W21" s="36" t="str">
        <f>IF('SCORE PRINC'!K32='SCORE PRINC'!M32,"",CONCATENATE('SCORE PRINC'!K32," : ",'SCORE PRINC'!M32," ","(",'SCORE PRINC'!N32," - ",'SCORE PRINC'!O32,")","(",'SCORE PRINC'!P32," - ",'SCORE PRINC'!Q32,")","(",'SCORE PRINC'!R32," - ",'SCORE PRINC'!S32,")"))</f>
        <v/>
      </c>
    </row>
    <row r="22" spans="1:23" ht="13.5" thickBot="1" x14ac:dyDescent="0.25">
      <c r="A22" s="19" t="s">
        <v>21</v>
      </c>
      <c r="B22" s="20" t="s">
        <v>22</v>
      </c>
      <c r="C22" s="79" t="str">
        <f>CONCATENATE('EMARG Tableau PRINCIPAL'!D17," / ",'EMARG Tableau PRINCIPAL'!F17)</f>
        <v>T / 7</v>
      </c>
      <c r="D22" s="35" t="str">
        <f>CONCATENATE(B22," / ",B23)</f>
        <v>TS7 / TS10</v>
      </c>
      <c r="E22" s="21"/>
      <c r="F22" s="22" t="s">
        <v>23</v>
      </c>
      <c r="G22" s="36" t="str">
        <f>IF('SCORE PRINC'!K13='SCORE PRINC'!M13,"",CONCATENATE('SCORE PRINC'!K13," : ",'SCORE PRINC'!M13," ","(",'SCORE PRINC'!N13," - ",'SCORE PRINC'!O13,")","(",'SCORE PRINC'!P13," - ",'SCORE PRINC'!Q13,")","(",'SCORE PRINC'!R13," - ",'SCORE PRINC'!S13,")"))</f>
        <v/>
      </c>
      <c r="H22" s="23"/>
      <c r="I22" s="24">
        <v>2</v>
      </c>
      <c r="J22" s="37" t="str">
        <f>IF('SCORE PRINC'!AJ14='SCORE PRINC'!AK14," ",'SCORE PRINC'!AJ14)</f>
        <v xml:space="preserve"> </v>
      </c>
      <c r="K22" s="36"/>
      <c r="L22" s="239"/>
      <c r="M22" s="248"/>
      <c r="N22" s="6" t="str">
        <f>IF(J31="","D1",J31)</f>
        <v xml:space="preserve"> </v>
      </c>
      <c r="P22" s="20"/>
      <c r="Q22" s="140"/>
      <c r="R22" s="31" t="str">
        <f>IF('SCORE PRINC'!K28='SCORE PRINC'!M28,"",CONCATENATE('SCORE PRINC'!K28," : ",'SCORE PRINC'!M28," ","(",'SCORE PRINC'!N28," - ",'SCORE PRINC'!O28,")","(",'SCORE PRINC'!P28," - ",'SCORE PRINC'!Q28,")","(",'SCORE PRINC'!R28," - ",'SCORE PRINC'!S28,")"))</f>
        <v/>
      </c>
    </row>
    <row r="23" spans="1:23" ht="13.5" thickBot="1" x14ac:dyDescent="0.25">
      <c r="A23" s="19"/>
      <c r="B23" s="20" t="s">
        <v>24</v>
      </c>
      <c r="C23" s="79" t="str">
        <f>CONCATENATE('EMARG Tableau PRINCIPAL'!D20," / ",'EMARG Tableau PRINCIPAL'!F20)</f>
        <v>T / 10</v>
      </c>
      <c r="D23" s="35" t="str">
        <f>CONCATENATE(C21," / ",B22)</f>
        <v>T / 2 / TS7</v>
      </c>
      <c r="E23" s="21"/>
      <c r="F23" s="22" t="s">
        <v>25</v>
      </c>
      <c r="G23" s="36" t="str">
        <f>IF('SCORE PRINC'!K17='SCORE PRINC'!M17,"",CONCATENATE('SCORE PRINC'!K17," : ",'SCORE PRINC'!M17," ","(",'SCORE PRINC'!N17," - ",'SCORE PRINC'!O17,")","(",'SCORE PRINC'!P17," - ",'SCORE PRINC'!Q17,")","(",'SCORE PRINC'!R17," - ",'SCORE PRINC'!S17,")"))</f>
        <v/>
      </c>
      <c r="H23" s="23"/>
      <c r="I23" s="24">
        <v>3</v>
      </c>
      <c r="J23" s="37" t="str">
        <f>IF('SCORE PRINC'!AJ15='SCORE PRINC'!AK15," ",'SCORE PRINC'!AJ15)</f>
        <v xml:space="preserve"> </v>
      </c>
      <c r="K23" s="36"/>
      <c r="L23" s="243" t="str">
        <f>J28</f>
        <v xml:space="preserve"> </v>
      </c>
      <c r="M23" s="246"/>
      <c r="N23" s="233" t="s">
        <v>206</v>
      </c>
      <c r="O23" s="32"/>
      <c r="P23" s="139"/>
      <c r="Q23" s="137"/>
      <c r="R23" s="196"/>
    </row>
    <row r="24" spans="1:23" ht="13.5" thickBot="1" x14ac:dyDescent="0.25">
      <c r="A24" s="26"/>
      <c r="B24" s="20"/>
      <c r="C24" s="80"/>
      <c r="D24" s="35"/>
      <c r="E24" s="21"/>
      <c r="F24" s="22"/>
      <c r="G24" s="23"/>
      <c r="H24" s="23"/>
      <c r="I24" s="24"/>
      <c r="J24" s="128"/>
      <c r="K24" s="36"/>
      <c r="L24" s="244" t="s">
        <v>197</v>
      </c>
      <c r="M24" s="247"/>
      <c r="N24" s="25" t="s">
        <v>26</v>
      </c>
      <c r="O24" s="140"/>
      <c r="P24" s="142" t="str">
        <f>IF('SCORE PRINC'!K25='SCORE PRINC'!M25,"",'SCORE PRINC'!T25)</f>
        <v/>
      </c>
      <c r="Q24" s="24"/>
      <c r="R24" s="30"/>
    </row>
    <row r="25" spans="1:23" ht="13.5" thickBot="1" x14ac:dyDescent="0.25">
      <c r="C25" s="81"/>
      <c r="D25" s="90"/>
      <c r="E25" s="29"/>
      <c r="F25" s="22"/>
      <c r="G25" s="23"/>
      <c r="H25" s="23"/>
      <c r="I25" s="24"/>
      <c r="J25" s="36"/>
      <c r="K25" s="36"/>
      <c r="L25" s="245" t="s">
        <v>26</v>
      </c>
      <c r="M25" s="248"/>
      <c r="N25" s="6" t="str">
        <f>IF('SCORE PRINC'!AJ23="","1D",'SCORE PRINC'!AJ23)</f>
        <v>1D</v>
      </c>
      <c r="P25" s="36" t="str">
        <f>IF('SCORE PRINC'!K25='SCORE PRINC'!M25,"",CONCATENATE('SCORE PRINC'!K25," : ",'SCORE PRINC'!M25," ","(",'SCORE PRINC'!N25," - ",'SCORE PRINC'!O25,")","(",'SCORE PRINC'!P25," - ",'SCORE PRINC'!Q25,")","(",'SCORE PRINC'!R25," - ",'SCORE PRINC'!S25,")"))</f>
        <v/>
      </c>
      <c r="Q25" s="36"/>
      <c r="R25" s="136"/>
      <c r="S25" s="93" t="str">
        <f>IF('SCORE PRINC'!K31='SCORE PRINC'!M31,"",'SCORE PRINC'!T31)</f>
        <v/>
      </c>
    </row>
    <row r="26" spans="1:23" x14ac:dyDescent="0.2">
      <c r="A26" s="19"/>
      <c r="B26" s="20" t="s">
        <v>28</v>
      </c>
      <c r="C26" s="78" t="str">
        <f>CONCATENATE('EMARG Tableau PRINCIPAL'!D13," / ",'EMARG Tableau PRINCIPAL'!F13)</f>
        <v>T / 3</v>
      </c>
      <c r="D26" s="6" t="str">
        <f>CONCATENATE(B26," / ",B28)</f>
        <v>TS3 / TS11</v>
      </c>
      <c r="E26" s="21"/>
      <c r="F26" s="22" t="s">
        <v>29</v>
      </c>
      <c r="G26" s="36" t="str">
        <f>IF('SCORE PRINC'!K10='SCORE PRINC'!M10,"",CONCATENATE('SCORE PRINC'!K10," : ",'SCORE PRINC'!M10," ","(",'SCORE PRINC'!N10," - ",'SCORE PRINC'!O10,")","(",'SCORE PRINC'!P10," - ",'SCORE PRINC'!Q10,")","(",'SCORE PRINC'!R10," - ",'SCORE PRINC'!S10,")"))</f>
        <v/>
      </c>
      <c r="H26" s="23"/>
      <c r="I26" s="24">
        <v>1</v>
      </c>
      <c r="J26" s="37" t="str">
        <f>IF('SCORE PRINC'!AJ18='SCORE PRINC'!AK18," ",'SCORE PRINC'!AJ18)</f>
        <v xml:space="preserve"> </v>
      </c>
      <c r="K26" s="36"/>
      <c r="L26" s="243" t="str">
        <f>J22</f>
        <v xml:space="preserve"> </v>
      </c>
      <c r="M26" s="248"/>
      <c r="P26" s="36"/>
      <c r="Q26" s="36"/>
      <c r="R26" s="136"/>
      <c r="S26" s="36"/>
    </row>
    <row r="27" spans="1:23" ht="13.5" thickBot="1" x14ac:dyDescent="0.25">
      <c r="A27" s="19" t="s">
        <v>30</v>
      </c>
      <c r="B27" s="20" t="s">
        <v>31</v>
      </c>
      <c r="C27" s="79" t="str">
        <f>CONCATENATE('EMARG Tableau PRINCIPAL'!D16," / ",'EMARG Tableau PRINCIPAL'!F16)</f>
        <v>T / 6</v>
      </c>
      <c r="D27" s="35" t="str">
        <f>CONCATENATE(B27," / ",B28)</f>
        <v>TS6 / TS11</v>
      </c>
      <c r="E27" s="21"/>
      <c r="F27" s="22" t="s">
        <v>32</v>
      </c>
      <c r="G27" s="36" t="str">
        <f>IF('SCORE PRINC'!K14='SCORE PRINC'!M14,"",CONCATENATE('SCORE PRINC'!K14," : ",'SCORE PRINC'!M14," ","(",'SCORE PRINC'!N14," - ",'SCORE PRINC'!O14,")","(",'SCORE PRINC'!P14," - ",'SCORE PRINC'!Q14,")","(",'SCORE PRINC'!R14," - ",'SCORE PRINC'!S14,")"))</f>
        <v/>
      </c>
      <c r="H27" s="23"/>
      <c r="I27" s="24">
        <v>2</v>
      </c>
      <c r="J27" s="37" t="str">
        <f>IF('SCORE PRINC'!AJ19='SCORE PRINC'!AK19," ",'SCORE PRINC'!AJ19)</f>
        <v xml:space="preserve"> </v>
      </c>
      <c r="K27" s="36"/>
      <c r="L27" s="239"/>
      <c r="M27" s="248"/>
      <c r="N27" s="6" t="str">
        <f>IF('SCORE PRINC'!AJ18="","1C",'SCORE PRINC'!AJ18)</f>
        <v>1C</v>
      </c>
      <c r="R27" s="230" t="s">
        <v>27</v>
      </c>
      <c r="S27" s="36" t="str">
        <f>IF('SCORE PRINC'!K31='SCORE PRINC'!M31,"",CONCATENATE('SCORE PRINC'!K31," : ",'SCORE PRINC'!M31," ","(",'SCORE PRINC'!N31," - ",'SCORE PRINC'!O31,")","(",'SCORE PRINC'!P31," - ",'SCORE PRINC'!Q31,")","(",'SCORE PRINC'!R31," - ",'SCORE PRINC'!S31,")"))</f>
        <v/>
      </c>
    </row>
    <row r="28" spans="1:23" ht="13.5" thickBot="1" x14ac:dyDescent="0.25">
      <c r="A28" s="19"/>
      <c r="B28" s="20" t="s">
        <v>34</v>
      </c>
      <c r="C28" s="79" t="str">
        <f>CONCATENATE('EMARG Tableau PRINCIPAL'!D21," / ",'EMARG Tableau PRINCIPAL'!F21)</f>
        <v>T / 11</v>
      </c>
      <c r="D28" s="35" t="str">
        <f>CONCATENATE(C26," / ",B27)</f>
        <v>T / 3 / TS6</v>
      </c>
      <c r="E28" s="21"/>
      <c r="F28" s="22" t="s">
        <v>35</v>
      </c>
      <c r="G28" s="36" t="str">
        <f>IF('SCORE PRINC'!K18='SCORE PRINC'!M18,"",CONCATENATE('SCORE PRINC'!K18," : ",'SCORE PRINC'!M18," ","(",'SCORE PRINC'!N18," - ",'SCORE PRINC'!O18,")","(",'SCORE PRINC'!P18," - ",'SCORE PRINC'!Q18,")","(",'SCORE PRINC'!R18," - ",'SCORE PRINC'!S18,")"))</f>
        <v/>
      </c>
      <c r="H28" s="23"/>
      <c r="I28" s="24">
        <v>3</v>
      </c>
      <c r="J28" s="37" t="str">
        <f>IF('SCORE PRINC'!AJ20='SCORE PRINC'!AK20," ",'SCORE PRINC'!AJ20)</f>
        <v xml:space="preserve"> </v>
      </c>
      <c r="K28" s="36"/>
      <c r="L28" s="243" t="str">
        <f>J33</f>
        <v xml:space="preserve"> </v>
      </c>
      <c r="M28" s="246"/>
      <c r="N28" s="232" t="s">
        <v>205</v>
      </c>
      <c r="O28" s="32"/>
      <c r="P28" s="93" t="str">
        <f>IF('SCORE PRINC'!K27='SCORE PRINC'!M27,"",'SCORE PRINC'!T27)</f>
        <v/>
      </c>
      <c r="Q28" s="36"/>
      <c r="R28" s="30"/>
    </row>
    <row r="29" spans="1:23" ht="13.5" thickBot="1" x14ac:dyDescent="0.25">
      <c r="A29" s="26"/>
      <c r="B29" s="20"/>
      <c r="C29" s="80"/>
      <c r="D29" s="35"/>
      <c r="E29" s="21"/>
      <c r="F29" s="22"/>
      <c r="G29" s="23"/>
      <c r="H29" s="23"/>
      <c r="I29" s="24"/>
      <c r="J29" s="128"/>
      <c r="K29" s="36"/>
      <c r="L29" s="244" t="s">
        <v>198</v>
      </c>
      <c r="M29" s="247"/>
      <c r="N29" s="28" t="s">
        <v>33</v>
      </c>
      <c r="O29" s="140"/>
      <c r="P29" s="36" t="str">
        <f>IF('SCORE PRINC'!K27='SCORE PRINC'!M27,"",CONCATENATE('SCORE PRINC'!K27," : ",'SCORE PRINC'!M27," ","(",'SCORE PRINC'!N27," - ",'SCORE PRINC'!O27,")","(",'SCORE PRINC'!P27," - ",'SCORE PRINC'!Q27,")","(",'SCORE PRINC'!R27," - ",'SCORE PRINC'!S27,")"))</f>
        <v/>
      </c>
      <c r="Q29" s="143"/>
      <c r="R29" s="33"/>
    </row>
    <row r="30" spans="1:23" ht="13.5" thickBot="1" x14ac:dyDescent="0.25">
      <c r="C30" s="81"/>
      <c r="D30" s="90"/>
      <c r="E30" s="29"/>
      <c r="F30" s="22"/>
      <c r="G30" s="23"/>
      <c r="H30" s="23"/>
      <c r="I30" s="24"/>
      <c r="J30" s="36"/>
      <c r="K30" s="36"/>
      <c r="L30" s="245" t="s">
        <v>33</v>
      </c>
      <c r="M30" s="248"/>
      <c r="N30" s="6" t="str">
        <f>J17</f>
        <v xml:space="preserve"> </v>
      </c>
      <c r="P30" s="36"/>
      <c r="Q30" s="144"/>
      <c r="R30" s="34"/>
    </row>
    <row r="31" spans="1:23" x14ac:dyDescent="0.2">
      <c r="A31" s="19"/>
      <c r="B31" s="20" t="s">
        <v>36</v>
      </c>
      <c r="C31" s="78" t="str">
        <f>CONCATENATE('EMARG Tableau PRINCIPAL'!D14," / ",'EMARG Tableau PRINCIPAL'!F14)</f>
        <v>T / 4</v>
      </c>
      <c r="D31" s="6" t="str">
        <f>CONCATENATE(B31," / ",B33)</f>
        <v>TS4 / TS12</v>
      </c>
      <c r="E31" s="21"/>
      <c r="F31" s="22" t="s">
        <v>37</v>
      </c>
      <c r="G31" s="36" t="str">
        <f>IF('SCORE PRINC'!K11='SCORE PRINC'!M11,"",CONCATENATE('SCORE PRINC'!K11," : ",'SCORE PRINC'!M11," ","(",'SCORE PRINC'!N11," - ",'SCORE PRINC'!O11,")","(",'SCORE PRINC'!P11," - ",'SCORE PRINC'!Q11,")","(",'SCORE PRINC'!R11," - ",'SCORE PRINC'!S11,")"))</f>
        <v/>
      </c>
      <c r="H31" s="23"/>
      <c r="I31" s="24">
        <v>1</v>
      </c>
      <c r="J31" s="37" t="str">
        <f>IF('SCORE PRINC'!AJ23='SCORE PRINC'!AK23," ",'SCORE PRINC'!AJ23)</f>
        <v xml:space="preserve"> </v>
      </c>
      <c r="K31" s="36"/>
      <c r="L31" s="243" t="str">
        <f>J17</f>
        <v xml:space="preserve"> </v>
      </c>
      <c r="M31" s="248"/>
      <c r="P31" s="235" t="s">
        <v>209</v>
      </c>
      <c r="Q31" s="145"/>
      <c r="R31" s="229"/>
    </row>
    <row r="32" spans="1:23" ht="13.5" thickBot="1" x14ac:dyDescent="0.25">
      <c r="A32" s="19" t="s">
        <v>38</v>
      </c>
      <c r="B32" s="20" t="s">
        <v>39</v>
      </c>
      <c r="C32" s="79" t="str">
        <f>CONCATENATE('EMARG Tableau PRINCIPAL'!D15," / ",'EMARG Tableau PRINCIPAL'!F15)</f>
        <v>T / 5</v>
      </c>
      <c r="D32" s="35" t="str">
        <f>CONCATENATE(B32," / ",B33)</f>
        <v>TS5 / TS12</v>
      </c>
      <c r="E32" s="21"/>
      <c r="F32" s="22" t="s">
        <v>40</v>
      </c>
      <c r="G32" s="36" t="str">
        <f>IF('SCORE PRINC'!K15='SCORE PRINC'!M15,"",CONCATENATE('SCORE PRINC'!K15," : ",'SCORE PRINC'!M15," ","(",'SCORE PRINC'!N15," - ",'SCORE PRINC'!O15,")","(",'SCORE PRINC'!P15," - ",'SCORE PRINC'!Q15,")","(",'SCORE PRINC'!R15," - ",'SCORE PRINC'!S15,")"))</f>
        <v/>
      </c>
      <c r="H32" s="23"/>
      <c r="I32" s="24">
        <v>2</v>
      </c>
      <c r="J32" s="37" t="str">
        <f>IF('SCORE PRINC'!AJ24='SCORE PRINC'!AK24," ",'SCORE PRINC'!AJ24)</f>
        <v xml:space="preserve"> </v>
      </c>
      <c r="K32" s="36"/>
      <c r="L32" s="239"/>
      <c r="M32" s="248"/>
      <c r="N32" s="6" t="str">
        <f>IF('SCORE PRINC'!AJ13="","1B",'SCORE PRINC'!AJ13)</f>
        <v>1B</v>
      </c>
      <c r="Q32" s="145"/>
    </row>
    <row r="33" spans="1:19" ht="13.5" thickBot="1" x14ac:dyDescent="0.25">
      <c r="A33" s="19"/>
      <c r="B33" s="20" t="s">
        <v>41</v>
      </c>
      <c r="C33" s="85" t="str">
        <f>CONCATENATE('EMARG Tableau PRINCIPAL'!D22," / ",'EMARG Tableau PRINCIPAL'!F22)</f>
        <v>T / 12</v>
      </c>
      <c r="D33" s="35" t="str">
        <f>CONCATENATE(C31," / ",B32)</f>
        <v>T / 4 / TS5</v>
      </c>
      <c r="E33" s="21"/>
      <c r="F33" s="22" t="s">
        <v>42</v>
      </c>
      <c r="G33" s="36" t="str">
        <f>IF('SCORE PRINC'!K19='SCORE PRINC'!M19,"",CONCATENATE('SCORE PRINC'!K19," : ",'SCORE PRINC'!M19," ","(",'SCORE PRINC'!N19," - ",'SCORE PRINC'!O19,")","(",'SCORE PRINC'!P19," - ",'SCORE PRINC'!Q19,")","(",'SCORE PRINC'!R19," - ",'SCORE PRINC'!S19,")"))</f>
        <v/>
      </c>
      <c r="H33" s="23"/>
      <c r="I33" s="24">
        <v>3</v>
      </c>
      <c r="J33" s="37" t="str">
        <f>IF('SCORE PRINC'!AJ25='SCORE PRINC'!AK25," ",'SCORE PRINC'!AJ25)</f>
        <v xml:space="preserve"> </v>
      </c>
      <c r="K33" s="36"/>
      <c r="L33" s="243" t="str">
        <f>J18</f>
        <v xml:space="preserve"> </v>
      </c>
      <c r="M33" s="246"/>
      <c r="N33" s="231" t="s">
        <v>204</v>
      </c>
      <c r="O33" s="32"/>
      <c r="P33" s="141"/>
      <c r="Q33" s="22"/>
      <c r="R33" s="36" t="str">
        <f>IF('SCORE PRINC'!K29='SCORE PRINC'!M29,"",CONCATENATE('SCORE PRINC'!K29," : ",'SCORE PRINC'!M29," ","(",'SCORE PRINC'!N29," - ",'SCORE PRINC'!O29,")","(",'SCORE PRINC'!P29," - ",'SCORE PRINC'!Q29,")","(",'SCORE PRINC'!R29," - ",'SCORE PRINC'!S29,")"))</f>
        <v/>
      </c>
    </row>
    <row r="34" spans="1:19" ht="13.5" thickBot="1" x14ac:dyDescent="0.25">
      <c r="L34" s="244" t="s">
        <v>195</v>
      </c>
      <c r="M34" s="247"/>
      <c r="N34" s="28" t="s">
        <v>194</v>
      </c>
      <c r="O34" s="140"/>
      <c r="P34" s="142" t="str">
        <f>IF('SCORE PRINC'!K26='SCORE PRINC'!M26,"",'SCORE PRINC'!T26)</f>
        <v/>
      </c>
      <c r="Q34" s="36"/>
      <c r="R34" s="6"/>
      <c r="S34" s="6"/>
    </row>
    <row r="35" spans="1:19" ht="13.5" customHeight="1" thickBot="1" x14ac:dyDescent="0.25">
      <c r="L35" s="245" t="s">
        <v>194</v>
      </c>
      <c r="M35" s="248"/>
      <c r="N35" s="6" t="str">
        <f>J32</f>
        <v xml:space="preserve"> </v>
      </c>
      <c r="P35" s="36" t="str">
        <f>IF('SCORE PRINC'!K26='SCORE PRINC'!M26,"",CONCATENATE('SCORE PRINC'!K26," : ",'SCORE PRINC'!M26," ","(",'SCORE PRINC'!N26," - ",'SCORE PRINC'!O26,")","(",'SCORE PRINC'!P26," - ",'SCORE PRINC'!Q26,")","(",'SCORE PRINC'!R26," - ",'SCORE PRINC'!S26,")"))</f>
        <v/>
      </c>
      <c r="Q35" s="36"/>
      <c r="R35" s="21"/>
      <c r="S35" s="21"/>
    </row>
    <row r="36" spans="1:19" ht="13.5" customHeight="1" x14ac:dyDescent="0.2">
      <c r="L36" s="243" t="str">
        <f>J32</f>
        <v xml:space="preserve"> </v>
      </c>
      <c r="M36" s="248"/>
    </row>
    <row r="37" spans="1:19" ht="13.5" thickBot="1" x14ac:dyDescent="0.25">
      <c r="L37" s="239"/>
      <c r="M37" s="242"/>
      <c r="R37" s="93" t="str">
        <f>IF('SCORE PRINC'!K28='SCORE PRINC'!M28,"",'SCORE PRINC'!U28)</f>
        <v/>
      </c>
    </row>
    <row r="38" spans="1:19" x14ac:dyDescent="0.2">
      <c r="L38" s="239"/>
      <c r="M38" s="242"/>
      <c r="R38" s="31"/>
    </row>
    <row r="39" spans="1:19" x14ac:dyDescent="0.2">
      <c r="L39" s="239"/>
      <c r="M39" s="242"/>
      <c r="R39" s="30"/>
    </row>
    <row r="40" spans="1:19" ht="13.5" thickBot="1" x14ac:dyDescent="0.25">
      <c r="L40" s="239"/>
      <c r="M40" s="242"/>
      <c r="R40" s="136" t="s">
        <v>85</v>
      </c>
      <c r="S40" s="93" t="str">
        <f>IF('SCORE PRINC'!K30='SCORE PRINC'!M30,"",'SCORE PRINC'!T30)</f>
        <v/>
      </c>
    </row>
    <row r="41" spans="1:19" x14ac:dyDescent="0.2">
      <c r="L41" s="239"/>
      <c r="M41" s="242"/>
      <c r="R41" s="230" t="s">
        <v>43</v>
      </c>
      <c r="S41" s="36" t="str">
        <f>IF('SCORE PRINC'!K30='SCORE PRINC'!M30,"",CONCATENATE('SCORE PRINC'!K30," : ",'SCORE PRINC'!M30," ","(",'SCORE PRINC'!N30," - ",'SCORE PRINC'!O30,")","(",'SCORE PRINC'!P30," - ",'SCORE PRINC'!Q30,")","(",'SCORE PRINC'!R30," - ",'SCORE PRINC'!S30,")"))</f>
        <v/>
      </c>
    </row>
    <row r="42" spans="1:19" x14ac:dyDescent="0.2">
      <c r="L42" s="239"/>
      <c r="M42" s="242"/>
      <c r="R42" s="30"/>
    </row>
    <row r="43" spans="1:19" ht="13.5" thickBot="1" x14ac:dyDescent="0.25">
      <c r="L43" s="239"/>
      <c r="M43" s="242"/>
      <c r="R43" s="34"/>
    </row>
    <row r="44" spans="1:19" x14ac:dyDescent="0.2">
      <c r="L44" s="239"/>
      <c r="M44" s="242"/>
      <c r="R44" s="142" t="str">
        <f>IF('SCORE PRINC'!K29='SCORE PRINC'!M29,"",'SCORE PRINC'!U29)</f>
        <v/>
      </c>
    </row>
    <row r="45" spans="1:19" x14ac:dyDescent="0.2">
      <c r="L45" s="239"/>
    </row>
  </sheetData>
  <sheetProtection password="E69A" sheet="1" objects="1" scenarios="1" selectLockedCells="1"/>
  <mergeCells count="6">
    <mergeCell ref="D7:R7"/>
    <mergeCell ref="D2:P4"/>
    <mergeCell ref="M5:O5"/>
    <mergeCell ref="Q2:R5"/>
    <mergeCell ref="D6:R6"/>
    <mergeCell ref="D5:L5"/>
  </mergeCells>
  <pageMargins left="0.23622047244094491" right="0.23622047244094491" top="0.74803149606299213" bottom="0.74803149606299213" header="0.31496062992125984" footer="0.31496062992125984"/>
  <pageSetup paperSize="9" scale="44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selection activeCell="B3" sqref="B3"/>
    </sheetView>
  </sheetViews>
  <sheetFormatPr baseColWidth="10" defaultRowHeight="15" x14ac:dyDescent="0.25"/>
  <cols>
    <col min="1" max="2" width="9.140625" bestFit="1" customWidth="1"/>
    <col min="3" max="3" width="5.85546875" bestFit="1" customWidth="1"/>
    <col min="4" max="4" width="5.85546875" customWidth="1"/>
    <col min="5" max="5" width="8.140625" bestFit="1" customWidth="1"/>
    <col min="6" max="6" width="9.85546875" bestFit="1" customWidth="1"/>
    <col min="7" max="7" width="5.7109375" customWidth="1"/>
    <col min="8" max="8" width="29.7109375" style="195" customWidth="1"/>
    <col min="9" max="9" width="1.5703125" style="195" bestFit="1" customWidth="1"/>
    <col min="10" max="10" width="29.7109375" style="195" customWidth="1"/>
    <col min="11" max="11" width="9.28515625" bestFit="1" customWidth="1"/>
    <col min="12" max="12" width="1.5703125" bestFit="1" customWidth="1"/>
    <col min="13" max="13" width="9.28515625" bestFit="1" customWidth="1"/>
    <col min="14" max="19" width="8.28515625" bestFit="1" customWidth="1"/>
    <col min="20" max="21" width="5.28515625" hidden="1" customWidth="1"/>
    <col min="22" max="22" width="9.85546875" bestFit="1" customWidth="1"/>
    <col min="23" max="23" width="3" bestFit="1" customWidth="1"/>
    <col min="24" max="24" width="3" customWidth="1"/>
    <col min="25" max="25" width="29.7109375" style="192" customWidth="1"/>
    <col min="26" max="26" width="9.85546875" bestFit="1" customWidth="1"/>
    <col min="27" max="28" width="3" bestFit="1" customWidth="1"/>
    <col min="29" max="29" width="5.5703125" bestFit="1" customWidth="1"/>
    <col min="30" max="30" width="3" bestFit="1" customWidth="1"/>
    <col min="31" max="32" width="7" bestFit="1" customWidth="1"/>
    <col min="33" max="33" width="6" bestFit="1" customWidth="1"/>
    <col min="34" max="34" width="7" bestFit="1" customWidth="1"/>
    <col min="35" max="35" width="11.42578125" style="188"/>
    <col min="36" max="36" width="12" bestFit="1" customWidth="1"/>
  </cols>
  <sheetData>
    <row r="1" spans="1:36" x14ac:dyDescent="0.25">
      <c r="D1" s="203" t="s">
        <v>201</v>
      </c>
      <c r="G1" s="204"/>
      <c r="H1" s="204"/>
      <c r="I1" s="204"/>
      <c r="J1"/>
    </row>
    <row r="2" spans="1:36" ht="15.75" thickBot="1" x14ac:dyDescent="0.3">
      <c r="D2" s="205"/>
      <c r="G2" s="204"/>
      <c r="H2" s="204"/>
      <c r="I2" s="204"/>
      <c r="J2"/>
    </row>
    <row r="3" spans="1:36" x14ac:dyDescent="0.25">
      <c r="A3" s="209" t="s">
        <v>159</v>
      </c>
      <c r="B3" s="210">
        <v>0.375</v>
      </c>
      <c r="D3" s="206" t="s">
        <v>202</v>
      </c>
      <c r="G3" s="204"/>
      <c r="H3" s="204"/>
      <c r="I3" s="204"/>
      <c r="J3"/>
      <c r="N3" s="207"/>
      <c r="O3" s="208"/>
      <c r="X3" s="192"/>
      <c r="Y3"/>
      <c r="AH3" s="188"/>
      <c r="AI3"/>
    </row>
    <row r="4" spans="1:36" x14ac:dyDescent="0.25">
      <c r="A4" s="211" t="s">
        <v>160</v>
      </c>
      <c r="B4" s="212">
        <v>3.4722222222222224E-2</v>
      </c>
    </row>
    <row r="5" spans="1:36" ht="15.75" thickBot="1" x14ac:dyDescent="0.3">
      <c r="A5" s="213" t="s">
        <v>161</v>
      </c>
      <c r="B5" s="214">
        <v>0.58333333333333337</v>
      </c>
    </row>
    <row r="7" spans="1:36" s="189" customFormat="1" ht="12" thickBot="1" x14ac:dyDescent="0.25">
      <c r="C7" s="215" t="s">
        <v>162</v>
      </c>
      <c r="D7" s="215" t="s">
        <v>163</v>
      </c>
      <c r="E7" s="215" t="s">
        <v>164</v>
      </c>
      <c r="F7" s="215" t="s">
        <v>165</v>
      </c>
      <c r="G7" s="215" t="s">
        <v>166</v>
      </c>
      <c r="H7" s="226" t="s">
        <v>167</v>
      </c>
      <c r="I7" s="226"/>
      <c r="J7" s="226" t="s">
        <v>168</v>
      </c>
      <c r="K7" s="215" t="s">
        <v>169</v>
      </c>
      <c r="L7" s="215"/>
      <c r="M7" s="215" t="s">
        <v>170</v>
      </c>
      <c r="N7" s="215" t="s">
        <v>171</v>
      </c>
      <c r="O7" s="215" t="s">
        <v>172</v>
      </c>
      <c r="P7" s="215" t="s">
        <v>173</v>
      </c>
      <c r="Q7" s="215" t="s">
        <v>174</v>
      </c>
      <c r="R7" s="215" t="s">
        <v>175</v>
      </c>
      <c r="S7" s="215" t="s">
        <v>176</v>
      </c>
      <c r="T7" s="189" t="s">
        <v>177</v>
      </c>
      <c r="U7" s="189" t="s">
        <v>178</v>
      </c>
      <c r="Y7" s="193" t="s">
        <v>13</v>
      </c>
      <c r="Z7" s="189" t="s">
        <v>179</v>
      </c>
      <c r="AA7" s="189" t="s">
        <v>180</v>
      </c>
      <c r="AB7" s="189" t="s">
        <v>181</v>
      </c>
      <c r="AC7" s="189" t="s">
        <v>182</v>
      </c>
      <c r="AD7" s="189" t="s">
        <v>183</v>
      </c>
      <c r="AE7" s="189" t="s">
        <v>184</v>
      </c>
      <c r="AF7" s="189" t="s">
        <v>185</v>
      </c>
      <c r="AG7" s="189" t="s">
        <v>189</v>
      </c>
      <c r="AH7" s="189" t="s">
        <v>114</v>
      </c>
      <c r="AJ7" s="189" t="s">
        <v>186</v>
      </c>
    </row>
    <row r="8" spans="1:36" x14ac:dyDescent="0.25">
      <c r="A8" s="186"/>
      <c r="B8" s="186"/>
      <c r="C8" s="186" t="s">
        <v>13</v>
      </c>
      <c r="D8" s="186">
        <v>1</v>
      </c>
      <c r="E8">
        <v>1</v>
      </c>
      <c r="F8" s="187">
        <f>B3</f>
        <v>0.375</v>
      </c>
      <c r="G8" s="190">
        <v>1</v>
      </c>
      <c r="H8" s="197" t="str">
        <f>'TAB P Poule 12 '!C16</f>
        <v>T / 1</v>
      </c>
      <c r="I8" s="216" t="s">
        <v>203</v>
      </c>
      <c r="J8" s="217" t="str">
        <f>'TAB P Poule 12 '!C18</f>
        <v>T / 9</v>
      </c>
      <c r="K8" s="198">
        <f>SUM(IF(N8&gt;O8,1,0),IF(P8&gt;Q8,1,0),IF(R8&gt;S8,1,0))</f>
        <v>0</v>
      </c>
      <c r="L8" s="227" t="s">
        <v>203</v>
      </c>
      <c r="M8" s="198">
        <f>SUM(IF(O8&gt;N8,1,0),IF(Q8&gt;P8,1,0),IF(S8&gt;R8,1,0))</f>
        <v>0</v>
      </c>
      <c r="N8" s="220"/>
      <c r="O8" s="221"/>
      <c r="P8" s="220"/>
      <c r="Q8" s="221"/>
      <c r="R8" s="220"/>
      <c r="S8" s="221"/>
      <c r="T8" t="str">
        <f>IF(K8=M8,"",IF(K8&gt;M8,H8,J8))</f>
        <v/>
      </c>
      <c r="U8" t="str">
        <f>IF(K8=M8,"",IF(K8&lt;M8,H8,J8))</f>
        <v/>
      </c>
      <c r="X8" s="186"/>
      <c r="Y8" s="194" t="str">
        <f>'TAB P Poule 12 '!C16</f>
        <v>T / 1</v>
      </c>
      <c r="Z8">
        <f>COUNTIF(PLCE1,Y8)*2+COUNTIF(PLACE2,Y8)</f>
        <v>0</v>
      </c>
      <c r="AA8">
        <f>SUMIF(LISTEE1,Y8,(SCEQ1))+SUMIF(LISTEE2,Y8,(SCEQ2))</f>
        <v>0</v>
      </c>
      <c r="AB8">
        <f>SUMIF(LISTEE1,Y8,(SCEQ2))+SUMIF(LISTEE2,Y8,(SCEQ1))</f>
        <v>0</v>
      </c>
      <c r="AC8">
        <f>(SUMPRODUCT((LISTEE1=Y8)*((S1EQ1)+(S2EQ1)+(S3EQ1))))+(SUMPRODUCT((LISTEE2=Y8)*((S1EQ2)+(S2EQ2)+(S3EQ3))))</f>
        <v>0</v>
      </c>
      <c r="AD8">
        <f>(SUMPRODUCT((LISTEE2=Y8)*((S1EQ1)+(S2EQ1)+(S3EQ1))))+(SUMPRODUCT((LISTEE1=Y8)*((S1EQ2)+(S2EQ2)+(S3EQ3))))</f>
        <v>0</v>
      </c>
      <c r="AE8">
        <f>IFERROR(AA8/AB8,0)</f>
        <v>0</v>
      </c>
      <c r="AF8">
        <f>IFERROR(AC8/AD8,0)</f>
        <v>0</v>
      </c>
      <c r="AG8">
        <f>Z8+AE8/100+AF8/100</f>
        <v>0</v>
      </c>
      <c r="AH8" t="str">
        <f>IF(Z8=0,"",RANK(AG8,$AG$8:$AG$10))</f>
        <v/>
      </c>
      <c r="AI8">
        <v>1</v>
      </c>
      <c r="AJ8" t="str">
        <f>IF(Z8=0,"",IF($AH$8=AI8,$Y$8,IF($AH$9=AI8,$Y$9,IF($AH$10=AI8,$Y$10,IF($AH$11=AI8,$Y$11)))))</f>
        <v/>
      </c>
    </row>
    <row r="9" spans="1:36" x14ac:dyDescent="0.25">
      <c r="A9" s="186"/>
      <c r="B9" s="186"/>
      <c r="C9" s="186" t="s">
        <v>21</v>
      </c>
      <c r="D9" s="186">
        <v>1</v>
      </c>
      <c r="E9">
        <v>2</v>
      </c>
      <c r="F9" s="187">
        <f>B3</f>
        <v>0.375</v>
      </c>
      <c r="G9" s="190">
        <v>2</v>
      </c>
      <c r="H9" s="199" t="str">
        <f>'TAB P Poule 12 '!C21</f>
        <v>T / 2</v>
      </c>
      <c r="I9" s="216" t="s">
        <v>203</v>
      </c>
      <c r="J9" s="218" t="str">
        <f>'TAB P Poule 12 '!C23</f>
        <v>T / 10</v>
      </c>
      <c r="K9" s="200">
        <f t="shared" ref="K9:K31" si="0">SUM(IF(N9&gt;O9,1,0),IF(P9&gt;Q9,1,0),IF(R9&gt;S9,1,0))</f>
        <v>0</v>
      </c>
      <c r="L9" s="228" t="s">
        <v>203</v>
      </c>
      <c r="M9" s="200">
        <f t="shared" ref="M9:M31" si="1">SUM(IF(O9&gt;N9,1,0),IF(Q9&gt;P9,1,0),IF(S9&gt;R9,1,0))</f>
        <v>0</v>
      </c>
      <c r="N9" s="222"/>
      <c r="O9" s="223"/>
      <c r="P9" s="222"/>
      <c r="Q9" s="223"/>
      <c r="R9" s="222"/>
      <c r="S9" s="223"/>
      <c r="T9" t="str">
        <f t="shared" ref="T9:T31" si="2">IF(K9=M9,"",IF(K9&gt;M9,H9,J9))</f>
        <v/>
      </c>
      <c r="U9" t="str">
        <f t="shared" ref="U9:U31" si="3">IF(K9=M9,"",IF(K9&lt;M9,H9,J9))</f>
        <v/>
      </c>
      <c r="Y9" s="194" t="str">
        <f>'TAB P Poule 12 '!C17</f>
        <v>T / 8</v>
      </c>
      <c r="Z9">
        <f>COUNTIF(PLCE1,Y9)*2+COUNTIF(PLACE2,Y9)</f>
        <v>0</v>
      </c>
      <c r="AA9">
        <f>SUMIF(LISTEE1,Y9,(SCEQ1))+SUMIF(LISTEE2,Y9,(SCEQ2))</f>
        <v>0</v>
      </c>
      <c r="AB9">
        <f>SUMIF(LISTEE1,Y9,(SCEQ2))+SUMIF(LISTEE2,Y9,(SCEQ1))</f>
        <v>0</v>
      </c>
      <c r="AC9">
        <f>(SUMPRODUCT((LISTEE1=Y9)*((S1EQ1)+(S2EQ1)+(S3EQ1))))+(SUMPRODUCT((LISTEE2=Y9)*((S1EQ2)+(S2EQ2)+(S3EQ3))))</f>
        <v>0</v>
      </c>
      <c r="AD9">
        <f>(SUMPRODUCT((LISTEE2=Y9)*((S1EQ1)+(S2EQ1)+(S3EQ1))))+(SUMPRODUCT((LISTEE1=Y9)*((S1EQ2)+(S2EQ2)+(S3EQ3))))</f>
        <v>0</v>
      </c>
      <c r="AE9">
        <f t="shared" ref="AE9:AE15" si="4">IFERROR(AA9/AB9,0)</f>
        <v>0</v>
      </c>
      <c r="AF9">
        <f t="shared" ref="AF9:AF25" si="5">IFERROR(AC9/AD9,0)</f>
        <v>0</v>
      </c>
      <c r="AG9">
        <f t="shared" ref="AG9:AG15" si="6">Z9+AE9/100+AF9/100</f>
        <v>0</v>
      </c>
      <c r="AH9" t="str">
        <f>IF(Z9=0,"",RANK(AG9,$AG$8:$AG$10))</f>
        <v/>
      </c>
      <c r="AI9">
        <v>2</v>
      </c>
      <c r="AJ9" t="str">
        <f>IF(Z9=0,"",IF($AH$8=AI9,$Y$8,IF($AH$9=AI9,$Y$9,IF($AH$10=AI9,$Y$10,IF($AH$11=AI9,$Y$11)))))</f>
        <v/>
      </c>
    </row>
    <row r="10" spans="1:36" x14ac:dyDescent="0.25">
      <c r="A10" s="186"/>
      <c r="B10" s="186"/>
      <c r="C10" s="186" t="s">
        <v>30</v>
      </c>
      <c r="D10" s="186">
        <v>1</v>
      </c>
      <c r="E10">
        <v>3</v>
      </c>
      <c r="F10" s="187">
        <f>F8+$B$4</f>
        <v>0.40972222222222221</v>
      </c>
      <c r="G10" s="190">
        <v>1</v>
      </c>
      <c r="H10" s="199" t="str">
        <f>'TAB P Poule 12 '!C26</f>
        <v>T / 3</v>
      </c>
      <c r="I10" s="216" t="s">
        <v>203</v>
      </c>
      <c r="J10" s="218" t="str">
        <f>'TAB P Poule 12 '!C28</f>
        <v>T / 11</v>
      </c>
      <c r="K10" s="200">
        <f t="shared" si="0"/>
        <v>0</v>
      </c>
      <c r="L10" s="228" t="s">
        <v>203</v>
      </c>
      <c r="M10" s="200">
        <f t="shared" si="1"/>
        <v>0</v>
      </c>
      <c r="N10" s="222"/>
      <c r="O10" s="223"/>
      <c r="P10" s="222"/>
      <c r="Q10" s="223"/>
      <c r="R10" s="222"/>
      <c r="S10" s="223"/>
      <c r="T10" t="str">
        <f t="shared" si="2"/>
        <v/>
      </c>
      <c r="U10" t="str">
        <f t="shared" si="3"/>
        <v/>
      </c>
      <c r="Y10" s="194" t="str">
        <f>'TAB P Poule 12 '!C18</f>
        <v>T / 9</v>
      </c>
      <c r="Z10">
        <f>COUNTIF(PLCE1,Y10)*2+COUNTIF(PLACE2,Y10)</f>
        <v>0</v>
      </c>
      <c r="AA10">
        <f>SUMIF(LISTEE1,Y10,(SCEQ1))+SUMIF(LISTEE2,Y10,(SCEQ2))</f>
        <v>0</v>
      </c>
      <c r="AB10">
        <f>SUMIF(LISTEE1,Y10,SCEQ2)+SUMIF(LISTEE2,Y10,SCEQ1)</f>
        <v>0</v>
      </c>
      <c r="AC10">
        <f>(SUMPRODUCT((LISTEE1=Y10)*((S1EQ1)+(S2EQ1)+(S3EQ1))))+(SUMPRODUCT((LISTEE2=Y10)*((S1EQ2)+(S2EQ2)+(S3EQ3))))</f>
        <v>0</v>
      </c>
      <c r="AD10">
        <f>(SUMPRODUCT((LISTEE2=Y10)*((S1EQ1)+(S2EQ1)+(S3EQ1))))+(SUMPRODUCT((LISTEE1=Y10)*((S1EQ2)+(S2EQ2)+(S3EQ3))))</f>
        <v>0</v>
      </c>
      <c r="AE10">
        <f t="shared" si="4"/>
        <v>0</v>
      </c>
      <c r="AF10">
        <f t="shared" si="5"/>
        <v>0</v>
      </c>
      <c r="AG10">
        <f t="shared" si="6"/>
        <v>0</v>
      </c>
      <c r="AH10" t="str">
        <f>IF(Z10=0,"",RANK(AG10,$AG$8:$AG$10))</f>
        <v/>
      </c>
      <c r="AI10">
        <v>3</v>
      </c>
      <c r="AJ10" t="str">
        <f>IF(Z10=0,"",IF($AH$8=AI10,$Y$8,IF($AH$9=AI10,$Y$9,IF($AH$10=AI10,$Y$10,IF($AH$11=AI10,$Y$11)))))</f>
        <v/>
      </c>
    </row>
    <row r="11" spans="1:36" x14ac:dyDescent="0.25">
      <c r="A11" s="186"/>
      <c r="B11" s="186"/>
      <c r="C11" s="186" t="s">
        <v>38</v>
      </c>
      <c r="D11" s="186">
        <v>1</v>
      </c>
      <c r="E11">
        <v>4</v>
      </c>
      <c r="F11" s="187">
        <f t="shared" ref="F11:F18" si="7">F9+$B$4</f>
        <v>0.40972222222222221</v>
      </c>
      <c r="G11" s="190">
        <v>2</v>
      </c>
      <c r="H11" s="199" t="str">
        <f>'TAB P Poule 12 '!C31</f>
        <v>T / 4</v>
      </c>
      <c r="I11" s="216" t="s">
        <v>203</v>
      </c>
      <c r="J11" s="218" t="str">
        <f>'TAB P Poule 12 '!C33</f>
        <v>T / 12</v>
      </c>
      <c r="K11" s="200">
        <f t="shared" si="0"/>
        <v>0</v>
      </c>
      <c r="L11" s="228" t="s">
        <v>203</v>
      </c>
      <c r="M11" s="200">
        <f t="shared" si="1"/>
        <v>0</v>
      </c>
      <c r="N11" s="222"/>
      <c r="O11" s="223"/>
      <c r="P11" s="222"/>
      <c r="Q11" s="223"/>
      <c r="R11" s="222"/>
      <c r="S11" s="223"/>
      <c r="T11" t="str">
        <f t="shared" si="2"/>
        <v/>
      </c>
      <c r="U11" t="str">
        <f>IF(K11=M11,"",IF(K11&lt;M11,H11,J11))</f>
        <v/>
      </c>
      <c r="Y11" s="194"/>
      <c r="AI11"/>
    </row>
    <row r="12" spans="1:36" x14ac:dyDescent="0.25">
      <c r="A12" s="186"/>
      <c r="B12" s="186"/>
      <c r="C12" s="186" t="s">
        <v>13</v>
      </c>
      <c r="D12" s="186">
        <v>1</v>
      </c>
      <c r="E12">
        <v>5</v>
      </c>
      <c r="F12" s="187">
        <f t="shared" si="7"/>
        <v>0.44444444444444442</v>
      </c>
      <c r="G12" s="190">
        <v>1</v>
      </c>
      <c r="H12" s="199" t="str">
        <f>'TAB P Poule 12 '!C17</f>
        <v>T / 8</v>
      </c>
      <c r="I12" s="216" t="s">
        <v>203</v>
      </c>
      <c r="J12" s="218" t="str">
        <f>'TAB P Poule 12 '!C18</f>
        <v>T / 9</v>
      </c>
      <c r="K12" s="200">
        <f t="shared" si="0"/>
        <v>0</v>
      </c>
      <c r="L12" s="228" t="s">
        <v>203</v>
      </c>
      <c r="M12" s="200">
        <f t="shared" si="1"/>
        <v>0</v>
      </c>
      <c r="N12" s="222"/>
      <c r="O12" s="223"/>
      <c r="P12" s="222"/>
      <c r="Q12" s="223"/>
      <c r="R12" s="222"/>
      <c r="S12" s="223"/>
      <c r="T12" t="str">
        <f t="shared" si="2"/>
        <v/>
      </c>
      <c r="U12" t="str">
        <f t="shared" si="3"/>
        <v/>
      </c>
      <c r="Y12" s="194" t="s">
        <v>21</v>
      </c>
      <c r="AI12"/>
    </row>
    <row r="13" spans="1:36" x14ac:dyDescent="0.25">
      <c r="A13" s="186"/>
      <c r="B13" s="186"/>
      <c r="C13" s="186" t="s">
        <v>21</v>
      </c>
      <c r="D13" s="186">
        <v>1</v>
      </c>
      <c r="E13">
        <v>6</v>
      </c>
      <c r="F13" s="187">
        <f t="shared" si="7"/>
        <v>0.44444444444444442</v>
      </c>
      <c r="G13" s="190">
        <v>2</v>
      </c>
      <c r="H13" s="199" t="str">
        <f>'TAB P Poule 12 '!C22</f>
        <v>T / 7</v>
      </c>
      <c r="I13" s="216" t="s">
        <v>203</v>
      </c>
      <c r="J13" s="218" t="str">
        <f>'TAB P Poule 12 '!C23</f>
        <v>T / 10</v>
      </c>
      <c r="K13" s="200">
        <f t="shared" si="0"/>
        <v>0</v>
      </c>
      <c r="L13" s="228" t="s">
        <v>203</v>
      </c>
      <c r="M13" s="200">
        <f t="shared" si="1"/>
        <v>0</v>
      </c>
      <c r="N13" s="222"/>
      <c r="O13" s="223"/>
      <c r="P13" s="222"/>
      <c r="Q13" s="223"/>
      <c r="R13" s="222"/>
      <c r="S13" s="223"/>
      <c r="T13" t="str">
        <f t="shared" si="2"/>
        <v/>
      </c>
      <c r="U13" t="str">
        <f t="shared" si="3"/>
        <v/>
      </c>
      <c r="X13" s="186"/>
      <c r="Y13" s="194" t="str">
        <f>'TAB P Poule 12 '!C21</f>
        <v>T / 2</v>
      </c>
      <c r="Z13">
        <f>COUNTIF(PLCE1,Y13)*2+COUNTIF(PLACE2,Y13)</f>
        <v>0</v>
      </c>
      <c r="AA13">
        <f>SUMIF(LISTEE1,Y13,(SCEQ1))+SUMIF(LISTEE2,Y13,(SCEQ2))</f>
        <v>0</v>
      </c>
      <c r="AB13">
        <f>SUMIF(LISTEE1,Y13,SCEQ2)+SUMIF(LISTEE2,Y13,SCEQ1)</f>
        <v>0</v>
      </c>
      <c r="AC13">
        <f>(SUMPRODUCT((LISTEE1=Y13)*((S1EQ1)+(S2EQ1)+(S3EQ1))))+(SUMPRODUCT((LISTEE2=Y13)*((S1EQ2)+(S2EQ2)+(S3EQ3))))</f>
        <v>0</v>
      </c>
      <c r="AD13">
        <f>(SUMPRODUCT((LISTEE2=Y13)*((S1EQ1)+(S2EQ1)+(S3EQ1))))+(SUMPRODUCT((LISTEE1=Y13)*((S1EQ2)+(S2EQ2)+(S3EQ3))))</f>
        <v>0</v>
      </c>
      <c r="AE13">
        <f t="shared" si="4"/>
        <v>0</v>
      </c>
      <c r="AF13">
        <f t="shared" si="5"/>
        <v>0</v>
      </c>
      <c r="AG13">
        <f t="shared" si="6"/>
        <v>0</v>
      </c>
      <c r="AH13">
        <f>RANK(AG13,$AG$13:$AG$17)</f>
        <v>1</v>
      </c>
      <c r="AI13">
        <v>1</v>
      </c>
      <c r="AJ13" t="str">
        <f>IF(Z13=0,"",IF($AH$13=AI13,$Y$13,IF($AH$14=AI13,$Y$14,IF($AH$15=AI13,$Y$15,IF($AH$16=AI13,$Y$16)))))</f>
        <v/>
      </c>
    </row>
    <row r="14" spans="1:36" x14ac:dyDescent="0.25">
      <c r="A14" s="186"/>
      <c r="C14" s="186" t="s">
        <v>30</v>
      </c>
      <c r="D14" s="186">
        <v>1</v>
      </c>
      <c r="E14">
        <v>7</v>
      </c>
      <c r="F14" s="187">
        <f t="shared" si="7"/>
        <v>0.47916666666666663</v>
      </c>
      <c r="G14" s="190">
        <v>1</v>
      </c>
      <c r="H14" s="199" t="str">
        <f>'TAB P Poule 12 '!C27</f>
        <v>T / 6</v>
      </c>
      <c r="I14" s="216" t="s">
        <v>203</v>
      </c>
      <c r="J14" s="218" t="str">
        <f>'TAB P Poule 12 '!C28</f>
        <v>T / 11</v>
      </c>
      <c r="K14" s="200">
        <f>SUM(IF(N14&gt;O14,1,0),IF(P14&gt;Q14,1,0),IF(R14&gt;S14,1,0))</f>
        <v>0</v>
      </c>
      <c r="L14" s="228" t="s">
        <v>203</v>
      </c>
      <c r="M14" s="200">
        <f t="shared" si="1"/>
        <v>0</v>
      </c>
      <c r="N14" s="222"/>
      <c r="O14" s="223"/>
      <c r="P14" s="222"/>
      <c r="Q14" s="223"/>
      <c r="R14" s="222"/>
      <c r="S14" s="223"/>
      <c r="T14" t="str">
        <f>IF(K14=M14,"",IF(K14&gt;M14,H14,J14))</f>
        <v/>
      </c>
      <c r="U14" t="str">
        <f t="shared" si="3"/>
        <v/>
      </c>
      <c r="Y14" s="194" t="str">
        <f>'TAB P Poule 12 '!C22</f>
        <v>T / 7</v>
      </c>
      <c r="Z14">
        <f>COUNTIF(PLCE1,Y14)*2+COUNTIF(PLACE2,Y14)</f>
        <v>0</v>
      </c>
      <c r="AA14">
        <f>SUMIF(LISTEE1,Y14,(SCEQ1))+SUMIF(LISTEE2,Y14,(SCEQ2))</f>
        <v>0</v>
      </c>
      <c r="AB14">
        <f>SUMIF(LISTEE1,Y14,SCEQ2)+SUMIF(LISTEE2,Y14,SCEQ1)</f>
        <v>0</v>
      </c>
      <c r="AC14">
        <f>(SUMPRODUCT((LISTEE1=Y14)*((S1EQ1)+(S2EQ1)+(S3EQ1))))+(SUMPRODUCT((LISTEE2=Y14)*((S1EQ2)+(S2EQ2)+(S3EQ3))))</f>
        <v>0</v>
      </c>
      <c r="AD14">
        <f>(SUMPRODUCT((LISTEE2=Y14)*((S1EQ1)+(S2EQ1)+(S3EQ1))))+(SUMPRODUCT((LISTEE1=Y14)*((S1EQ2)+(S2EQ2)+(S3EQ3))))</f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>
        <f>RANK(AG14,$AG$13:$AG$15)</f>
        <v>1</v>
      </c>
      <c r="AI14">
        <v>2</v>
      </c>
      <c r="AJ14" t="str">
        <f t="shared" ref="AJ14" si="8">IF(Z14=0,"",IF($AH$13=AI14,$Y$13,IF($AH$14=AI14,$Y$14,IF($AH$15=AI14,$Y$15,IF($AH$16=AI14,$Y$16)))))</f>
        <v/>
      </c>
    </row>
    <row r="15" spans="1:36" x14ac:dyDescent="0.25">
      <c r="A15" s="186"/>
      <c r="C15" s="186" t="s">
        <v>38</v>
      </c>
      <c r="D15" s="186">
        <v>1</v>
      </c>
      <c r="E15">
        <v>8</v>
      </c>
      <c r="F15" s="187">
        <f t="shared" si="7"/>
        <v>0.47916666666666663</v>
      </c>
      <c r="G15" s="190">
        <v>2</v>
      </c>
      <c r="H15" s="199" t="str">
        <f>'TAB P Poule 12 '!C32</f>
        <v>T / 5</v>
      </c>
      <c r="I15" s="216" t="s">
        <v>203</v>
      </c>
      <c r="J15" s="218" t="str">
        <f>'TAB P Poule 12 '!C33</f>
        <v>T / 12</v>
      </c>
      <c r="K15" s="200">
        <f t="shared" si="0"/>
        <v>0</v>
      </c>
      <c r="L15" s="228" t="s">
        <v>203</v>
      </c>
      <c r="M15" s="200">
        <f t="shared" si="1"/>
        <v>0</v>
      </c>
      <c r="N15" s="222"/>
      <c r="O15" s="223"/>
      <c r="P15" s="222"/>
      <c r="Q15" s="223"/>
      <c r="R15" s="222"/>
      <c r="S15" s="223"/>
      <c r="T15" t="str">
        <f t="shared" si="2"/>
        <v/>
      </c>
      <c r="U15" t="str">
        <f t="shared" si="3"/>
        <v/>
      </c>
      <c r="Y15" s="194" t="str">
        <f>'TAB P Poule 12 '!C23</f>
        <v>T / 10</v>
      </c>
      <c r="Z15">
        <f>COUNTIF(PLCE1,Y15)*2+COUNTIF(PLACE2,Y15)</f>
        <v>0</v>
      </c>
      <c r="AA15">
        <f>SUMIF(LISTEE1,Y15,(SCEQ1))+SUMIF(LISTEE2,Y15,(SCEQ2))</f>
        <v>0</v>
      </c>
      <c r="AB15">
        <f>SUMIF(LISTEE1,Y15,SCEQ2)+SUMIF(LISTEE2,Y15,SCEQ1)</f>
        <v>0</v>
      </c>
      <c r="AC15">
        <f>(SUMPRODUCT((LISTEE1=Y15)*((S1EQ1)+(S2EQ1)+(S3EQ1))))+(SUMPRODUCT((LISTEE2=Y15)*((S1EQ2)+(S2EQ2)+(S3EQ3))))</f>
        <v>0</v>
      </c>
      <c r="AD15">
        <f>(SUMPRODUCT((LISTEE2=Y15)*((S1EQ1)+(S2EQ1)+(S3EQ1))))+(SUMPRODUCT((LISTEE1=Y15)*((S1EQ2)+(S2EQ2)+(S3EQ3))))</f>
        <v>0</v>
      </c>
      <c r="AE15">
        <f t="shared" si="4"/>
        <v>0</v>
      </c>
      <c r="AF15">
        <f t="shared" si="5"/>
        <v>0</v>
      </c>
      <c r="AG15">
        <f t="shared" si="6"/>
        <v>0</v>
      </c>
      <c r="AH15">
        <f t="shared" ref="AH15" si="9">RANK(AG15,$AG$13:$AG$17)</f>
        <v>1</v>
      </c>
      <c r="AI15">
        <v>3</v>
      </c>
      <c r="AJ15" t="str">
        <f>IF(Z15=0,"",IF($AH$13=AI15,$Y$13,IF($AH$14=AI15,$Y$14,IF($AH$15=AI15,$Y$15,IF($AH$16=AI15,$Y$16)))))</f>
        <v/>
      </c>
    </row>
    <row r="16" spans="1:36" x14ac:dyDescent="0.25">
      <c r="A16" s="186"/>
      <c r="C16" s="186" t="s">
        <v>13</v>
      </c>
      <c r="D16" s="186">
        <v>1</v>
      </c>
      <c r="E16">
        <v>9</v>
      </c>
      <c r="F16" s="187">
        <f t="shared" si="7"/>
        <v>0.51388888888888884</v>
      </c>
      <c r="G16" s="190">
        <v>1</v>
      </c>
      <c r="H16" s="199" t="str">
        <f>'TAB P Poule 12 '!C16</f>
        <v>T / 1</v>
      </c>
      <c r="I16" s="216" t="s">
        <v>203</v>
      </c>
      <c r="J16" s="218" t="str">
        <f>'TAB P Poule 12 '!C17</f>
        <v>T / 8</v>
      </c>
      <c r="K16" s="200">
        <f t="shared" si="0"/>
        <v>0</v>
      </c>
      <c r="L16" s="228" t="s">
        <v>203</v>
      </c>
      <c r="M16" s="200">
        <f t="shared" si="1"/>
        <v>0</v>
      </c>
      <c r="N16" s="222"/>
      <c r="O16" s="223"/>
      <c r="P16" s="222"/>
      <c r="Q16" s="223"/>
      <c r="R16" s="222"/>
      <c r="S16" s="223"/>
      <c r="T16" t="str">
        <f t="shared" si="2"/>
        <v/>
      </c>
      <c r="U16" t="str">
        <f t="shared" si="3"/>
        <v/>
      </c>
      <c r="Y16" s="194"/>
      <c r="AI16"/>
    </row>
    <row r="17" spans="1:36" x14ac:dyDescent="0.25">
      <c r="A17" s="186"/>
      <c r="C17" s="186" t="s">
        <v>21</v>
      </c>
      <c r="D17" s="186">
        <v>1</v>
      </c>
      <c r="E17">
        <v>10</v>
      </c>
      <c r="F17" s="187">
        <f t="shared" si="7"/>
        <v>0.51388888888888884</v>
      </c>
      <c r="G17" s="190">
        <v>2</v>
      </c>
      <c r="H17" s="199" t="str">
        <f>'TAB P Poule 12 '!C21</f>
        <v>T / 2</v>
      </c>
      <c r="I17" s="216" t="s">
        <v>203</v>
      </c>
      <c r="J17" s="218" t="str">
        <f>'TAB P Poule 12 '!C22</f>
        <v>T / 7</v>
      </c>
      <c r="K17" s="200">
        <f t="shared" si="0"/>
        <v>0</v>
      </c>
      <c r="L17" s="228" t="s">
        <v>203</v>
      </c>
      <c r="M17" s="200">
        <f t="shared" si="1"/>
        <v>0</v>
      </c>
      <c r="N17" s="222"/>
      <c r="O17" s="223"/>
      <c r="P17" s="222"/>
      <c r="Q17" s="223"/>
      <c r="R17" s="222"/>
      <c r="S17" s="223"/>
      <c r="T17" t="str">
        <f t="shared" si="2"/>
        <v/>
      </c>
      <c r="U17" t="str">
        <f t="shared" si="3"/>
        <v/>
      </c>
      <c r="Y17" s="194" t="s">
        <v>30</v>
      </c>
      <c r="AI17"/>
    </row>
    <row r="18" spans="1:36" x14ac:dyDescent="0.25">
      <c r="A18" s="186"/>
      <c r="C18" s="186" t="s">
        <v>30</v>
      </c>
      <c r="D18" s="186">
        <v>1</v>
      </c>
      <c r="E18">
        <v>11</v>
      </c>
      <c r="F18" s="187">
        <f t="shared" si="7"/>
        <v>0.54861111111111105</v>
      </c>
      <c r="G18" s="190">
        <v>1</v>
      </c>
      <c r="H18" s="199" t="str">
        <f>'TAB P Poule 12 '!C26</f>
        <v>T / 3</v>
      </c>
      <c r="I18" s="216" t="s">
        <v>203</v>
      </c>
      <c r="J18" s="218" t="str">
        <f>'TAB P Poule 12 '!C27</f>
        <v>T / 6</v>
      </c>
      <c r="K18" s="200">
        <f t="shared" si="0"/>
        <v>0</v>
      </c>
      <c r="L18" s="228" t="s">
        <v>203</v>
      </c>
      <c r="M18" s="200">
        <f t="shared" si="1"/>
        <v>0</v>
      </c>
      <c r="N18" s="222"/>
      <c r="O18" s="223"/>
      <c r="P18" s="222"/>
      <c r="Q18" s="223"/>
      <c r="R18" s="222"/>
      <c r="S18" s="223"/>
      <c r="T18" t="str">
        <f t="shared" si="2"/>
        <v/>
      </c>
      <c r="U18" t="str">
        <f t="shared" si="3"/>
        <v/>
      </c>
      <c r="Y18" s="192" t="str">
        <f>'TAB P Poule 12 '!C26</f>
        <v>T / 3</v>
      </c>
      <c r="Z18">
        <f>COUNTIF(PLCE1,Y18)*2+COUNTIF(PLACE2,Y18)</f>
        <v>0</v>
      </c>
      <c r="AA18">
        <f>SUMIF(LISTEE1,Y18,(SCEQ1))+SUMIF(LISTEE2,Y18,(SCEQ2))</f>
        <v>0</v>
      </c>
      <c r="AB18">
        <f>SUMIF(LISTEE1,Y18,SCEQ2)+SUMIF(LISTEE2,Y18,SCEQ1)</f>
        <v>0</v>
      </c>
      <c r="AC18">
        <f>(SUMPRODUCT((LISTEE1=Y18)*((S1EQ1)+(S2EQ1)+(S3EQ1))))+(SUMPRODUCT((LISTEE2=Y18)*((S1EQ2)+(S2EQ2)+(S3EQ3))))</f>
        <v>0</v>
      </c>
      <c r="AD18">
        <f>(SUMPRODUCT((LISTEE2=Y18)*((S1EQ1)+(S2EQ1)+(S3EQ1))))+(SUMPRODUCT((LISTEE1=Y18)*((S1EQ2)+(S2EQ2)+(S3EQ3))))</f>
        <v>0</v>
      </c>
      <c r="AE18">
        <f t="shared" ref="AE18:AE25" si="10">IFERROR(AA18/AB18,0)</f>
        <v>0</v>
      </c>
      <c r="AF18">
        <f t="shared" si="5"/>
        <v>0</v>
      </c>
      <c r="AG18">
        <f>Z18+AE18/100+AF18/100</f>
        <v>0</v>
      </c>
      <c r="AH18">
        <f>RANK(AG18,$AG$18:$AG$22)</f>
        <v>1</v>
      </c>
      <c r="AI18">
        <v>1</v>
      </c>
      <c r="AJ18" t="str">
        <f>IF(Z18=0,"",IF(AH$18=AI18,Y18,IF(AH19=AI18,Y19,IF(AH20=AI18,Y20,IF(AH21=AI18,Y21)))))</f>
        <v/>
      </c>
    </row>
    <row r="19" spans="1:36" x14ac:dyDescent="0.25">
      <c r="C19" s="186" t="s">
        <v>38</v>
      </c>
      <c r="D19" s="186">
        <v>1</v>
      </c>
      <c r="E19">
        <v>12</v>
      </c>
      <c r="F19" s="187">
        <f>F17+$B$4</f>
        <v>0.54861111111111105</v>
      </c>
      <c r="G19" s="190">
        <v>2</v>
      </c>
      <c r="H19" s="199" t="str">
        <f>'TAB P Poule 12 '!C31</f>
        <v>T / 4</v>
      </c>
      <c r="I19" s="216" t="s">
        <v>203</v>
      </c>
      <c r="J19" s="218" t="str">
        <f>'TAB P Poule 12 '!C32</f>
        <v>T / 5</v>
      </c>
      <c r="K19" s="200">
        <f t="shared" si="0"/>
        <v>0</v>
      </c>
      <c r="L19" s="228" t="s">
        <v>203</v>
      </c>
      <c r="M19" s="200">
        <f t="shared" si="1"/>
        <v>0</v>
      </c>
      <c r="N19" s="222"/>
      <c r="O19" s="223"/>
      <c r="P19" s="222"/>
      <c r="Q19" s="223"/>
      <c r="R19" s="222"/>
      <c r="S19" s="223"/>
      <c r="T19" t="str">
        <f t="shared" si="2"/>
        <v/>
      </c>
      <c r="U19" t="str">
        <f t="shared" si="3"/>
        <v/>
      </c>
      <c r="Y19" s="192" t="str">
        <f>'TAB P Poule 12 '!C27</f>
        <v>T / 6</v>
      </c>
      <c r="Z19">
        <f>COUNTIF(PLCE1,Y19)*2+COUNTIF(PLACE2,Y19)</f>
        <v>0</v>
      </c>
      <c r="AA19">
        <f>SUMIF(LISTEE1,Y19,(SCEQ1))+SUMIF(LISTEE2,Y19,(SCEQ2))</f>
        <v>0</v>
      </c>
      <c r="AB19">
        <f>SUMIF(LISTEE1,Y19,SCEQ2)+SUMIF(LISTEE2,Y19,SCEQ1)</f>
        <v>0</v>
      </c>
      <c r="AC19">
        <f>(SUMPRODUCT((LISTEE1=Y19)*((S1EQ1)+(S2EQ1)+(S3EQ1))))+(SUMPRODUCT((LISTEE2=Y19)*((S1EQ2)+(S2EQ2)+(S3EQ3))))</f>
        <v>0</v>
      </c>
      <c r="AD19">
        <f>(SUMPRODUCT((LISTEE2=Y19)*((S1EQ1)+(S2EQ1)+(S3EQ1))))+(SUMPRODUCT((LISTEE1=Y19)*((S1EQ2)+(S2EQ2)+(S3EQ3))))</f>
        <v>0</v>
      </c>
      <c r="AE19">
        <f t="shared" si="10"/>
        <v>0</v>
      </c>
      <c r="AF19">
        <f t="shared" si="5"/>
        <v>0</v>
      </c>
      <c r="AG19">
        <f t="shared" ref="AG19:AG25" si="11">Z19+AE19/100+AF19/100</f>
        <v>0</v>
      </c>
      <c r="AH19">
        <f>RANK(AG19,$AG$18:$AG$22)</f>
        <v>1</v>
      </c>
      <c r="AI19">
        <v>2</v>
      </c>
      <c r="AJ19" t="str">
        <f>IF(Z19=0,"",IF(AH$18=AI19,Y18,IF(AH19=AI19,Y19,IF(AH20=AI19,Y20,IF(AH21=AI19,Y21)))))</f>
        <v/>
      </c>
    </row>
    <row r="20" spans="1:36" x14ac:dyDescent="0.25">
      <c r="A20" s="186"/>
      <c r="C20" t="s">
        <v>190</v>
      </c>
      <c r="D20" s="186">
        <v>1</v>
      </c>
      <c r="E20">
        <v>13</v>
      </c>
      <c r="F20" s="187">
        <f>F18+$B$4</f>
        <v>0.58333333333333326</v>
      </c>
      <c r="G20" s="190">
        <v>1</v>
      </c>
      <c r="H20" s="199" t="str">
        <f>AJ19</f>
        <v/>
      </c>
      <c r="I20" s="216" t="s">
        <v>203</v>
      </c>
      <c r="J20" s="218" t="str">
        <f>AJ15</f>
        <v/>
      </c>
      <c r="K20" s="200">
        <f t="shared" si="0"/>
        <v>0</v>
      </c>
      <c r="L20" s="228" t="s">
        <v>203</v>
      </c>
      <c r="M20" s="200">
        <f t="shared" si="1"/>
        <v>0</v>
      </c>
      <c r="N20" s="222"/>
      <c r="O20" s="223"/>
      <c r="P20" s="222"/>
      <c r="Q20" s="223"/>
      <c r="R20" s="222"/>
      <c r="S20" s="223"/>
      <c r="T20" t="str">
        <f t="shared" si="2"/>
        <v/>
      </c>
      <c r="U20" t="str">
        <f t="shared" si="3"/>
        <v/>
      </c>
      <c r="Y20" s="192" t="str">
        <f>'TAB P Poule 12 '!C28</f>
        <v>T / 11</v>
      </c>
      <c r="Z20">
        <f>COUNTIF(PLCE1,Y20)*2+COUNTIF(PLACE2,Y20)</f>
        <v>0</v>
      </c>
      <c r="AA20">
        <f>SUMIF(LISTEE1,Y20,(SCEQ1))+SUMIF(LISTEE2,Y20,(SCEQ2))</f>
        <v>0</v>
      </c>
      <c r="AB20">
        <f>SUMIF(LISTEE1,Y20,SCEQ2)+SUMIF(LISTEE2,Y20,SCEQ1)</f>
        <v>0</v>
      </c>
      <c r="AC20">
        <f>(SUMPRODUCT((LISTEE1=Y20)*((S1EQ1)+(S2EQ1)+(S3EQ1))))+(SUMPRODUCT((LISTEE2=Y20)*((S1EQ2)+(S2EQ2)+(S3EQ3))))</f>
        <v>0</v>
      </c>
      <c r="AD20">
        <f>(SUMPRODUCT((LISTEE2=Y20)*((S1EQ1)+(S2EQ1)+(S3EQ1))))+(SUMPRODUCT((LISTEE1=Y20)*((S1EQ2)+(S2EQ2)+(S3EQ3))))</f>
        <v>0</v>
      </c>
      <c r="AE20">
        <f t="shared" si="10"/>
        <v>0</v>
      </c>
      <c r="AF20">
        <f t="shared" si="5"/>
        <v>0</v>
      </c>
      <c r="AG20">
        <f t="shared" si="11"/>
        <v>0</v>
      </c>
      <c r="AH20">
        <f>RANK(AG20,$AG$18:$AG$22)</f>
        <v>1</v>
      </c>
      <c r="AI20">
        <v>3</v>
      </c>
      <c r="AJ20" t="str">
        <f>IF(Z20=0,"",IF(AH$18=AI20,Y18,IF(AH19=AI20,Y19,IF(AH20=AI20,Y20,IF(AH21=AI20,Y21)))))</f>
        <v/>
      </c>
    </row>
    <row r="21" spans="1:36" x14ac:dyDescent="0.25">
      <c r="A21" s="186"/>
      <c r="C21" t="s">
        <v>190</v>
      </c>
      <c r="D21" s="186">
        <v>1</v>
      </c>
      <c r="E21">
        <v>14</v>
      </c>
      <c r="F21" s="187">
        <f>F19+$B$4</f>
        <v>0.58333333333333326</v>
      </c>
      <c r="G21" s="190">
        <v>2</v>
      </c>
      <c r="H21" s="199" t="str">
        <f>AJ14</f>
        <v/>
      </c>
      <c r="I21" s="216" t="s">
        <v>203</v>
      </c>
      <c r="J21" s="218" t="str">
        <f>AJ25</f>
        <v/>
      </c>
      <c r="K21" s="200">
        <f t="shared" si="0"/>
        <v>0</v>
      </c>
      <c r="L21" s="228" t="s">
        <v>203</v>
      </c>
      <c r="M21" s="200">
        <f t="shared" si="1"/>
        <v>0</v>
      </c>
      <c r="N21" s="222"/>
      <c r="O21" s="223"/>
      <c r="P21" s="222"/>
      <c r="Q21" s="223"/>
      <c r="R21" s="222"/>
      <c r="S21" s="223"/>
      <c r="T21" t="str">
        <f t="shared" si="2"/>
        <v/>
      </c>
      <c r="U21" t="str">
        <f t="shared" si="3"/>
        <v/>
      </c>
      <c r="AI21"/>
    </row>
    <row r="22" spans="1:36" x14ac:dyDescent="0.25">
      <c r="A22" s="186"/>
      <c r="C22" t="s">
        <v>190</v>
      </c>
      <c r="D22" s="186">
        <v>1</v>
      </c>
      <c r="E22">
        <v>15</v>
      </c>
      <c r="F22" s="187">
        <f>F20+$B$4</f>
        <v>0.61805555555555547</v>
      </c>
      <c r="G22" s="190">
        <v>1</v>
      </c>
      <c r="H22" s="201" t="str">
        <f>AJ9</f>
        <v/>
      </c>
      <c r="I22" s="216" t="s">
        <v>203</v>
      </c>
      <c r="J22" s="219" t="str">
        <f>AJ20</f>
        <v/>
      </c>
      <c r="K22" s="200">
        <f t="shared" si="0"/>
        <v>0</v>
      </c>
      <c r="L22" s="228" t="s">
        <v>203</v>
      </c>
      <c r="M22" s="200">
        <f t="shared" si="1"/>
        <v>0</v>
      </c>
      <c r="N22" s="222"/>
      <c r="O22" s="223"/>
      <c r="P22" s="222"/>
      <c r="Q22" s="223"/>
      <c r="R22" s="222"/>
      <c r="S22" s="223"/>
      <c r="T22" t="str">
        <f t="shared" si="2"/>
        <v/>
      </c>
      <c r="U22" t="str">
        <f t="shared" si="3"/>
        <v/>
      </c>
      <c r="Y22" s="192" t="s">
        <v>38</v>
      </c>
      <c r="AI22"/>
    </row>
    <row r="23" spans="1:36" ht="15.75" thickBot="1" x14ac:dyDescent="0.3">
      <c r="A23" s="186"/>
      <c r="C23" t="s">
        <v>190</v>
      </c>
      <c r="D23" s="186">
        <v>1</v>
      </c>
      <c r="E23">
        <v>16</v>
      </c>
      <c r="F23" s="187">
        <f>F21+$B$4</f>
        <v>0.61805555555555547</v>
      </c>
      <c r="G23" s="190">
        <v>2</v>
      </c>
      <c r="H23" s="201" t="str">
        <f>AJ24</f>
        <v/>
      </c>
      <c r="I23" s="216" t="s">
        <v>203</v>
      </c>
      <c r="J23" s="249" t="str">
        <f>AJ10</f>
        <v/>
      </c>
      <c r="K23" s="200">
        <f t="shared" si="0"/>
        <v>0</v>
      </c>
      <c r="L23" s="228" t="s">
        <v>203</v>
      </c>
      <c r="M23" s="200">
        <f t="shared" si="1"/>
        <v>0</v>
      </c>
      <c r="N23" s="222"/>
      <c r="O23" s="223"/>
      <c r="P23" s="222"/>
      <c r="Q23" s="223"/>
      <c r="R23" s="222"/>
      <c r="S23" s="223"/>
      <c r="T23" t="str">
        <f t="shared" si="2"/>
        <v/>
      </c>
      <c r="U23" t="str">
        <f t="shared" si="3"/>
        <v/>
      </c>
      <c r="Y23" s="192" t="str">
        <f>'TAB P Poule 12 '!C31</f>
        <v>T / 4</v>
      </c>
      <c r="Z23">
        <f>COUNTIF(PLCE1,Y23)*2+COUNTIF(PLACE2,Y23)</f>
        <v>0</v>
      </c>
      <c r="AA23">
        <f>SUMIF(LISTEE1,Y23,(SCEQ1))+SUMIF(LISTEE2,Y23,(SCEQ2))</f>
        <v>0</v>
      </c>
      <c r="AB23">
        <f>SUMIF(LISTEE1,Y23,SCEQ2)+SUMIF(LISTEE2,Y23,SCEQ1)</f>
        <v>0</v>
      </c>
      <c r="AC23">
        <f>(SUMPRODUCT((LISTEE1=Y23)*((S1EQ1)+(S2EQ1)+(S3EQ1))))+(SUMPRODUCT((LISTEE2=Y23)*((S1EQ2)+(S2EQ2)+(S3EQ3))))</f>
        <v>0</v>
      </c>
      <c r="AD23">
        <f>(SUMPRODUCT((LISTEE2=Y23)*((S1EQ1)+(S2EQ1)+(S3EQ1))))+(SUMPRODUCT((LISTEE1=Y23)*((S1EQ2)+(S2EQ2)+(S3EQ3))))</f>
        <v>0</v>
      </c>
      <c r="AE23">
        <f t="shared" si="10"/>
        <v>0</v>
      </c>
      <c r="AF23">
        <f t="shared" si="5"/>
        <v>0</v>
      </c>
      <c r="AG23">
        <f t="shared" si="11"/>
        <v>0</v>
      </c>
      <c r="AH23">
        <f>RANK(AG23,$AG$23:$AG$27)</f>
        <v>1</v>
      </c>
      <c r="AI23">
        <v>1</v>
      </c>
      <c r="AJ23" t="str">
        <f>IF(Z23=0,"",IF($AH$23=AI23,$Y$23,IF($AH$24=AI23,$Y$24,IF($AH$25=AI23,$Y$25,IF($AH$26=AI23,$Y$26)))))</f>
        <v/>
      </c>
    </row>
    <row r="24" spans="1:36" ht="15.75" thickBot="1" x14ac:dyDescent="0.3">
      <c r="A24" s="186"/>
      <c r="C24" s="191" t="s">
        <v>75</v>
      </c>
      <c r="D24" s="186">
        <v>1</v>
      </c>
      <c r="E24">
        <v>17</v>
      </c>
      <c r="F24" s="187">
        <f>B5</f>
        <v>0.58333333333333337</v>
      </c>
      <c r="G24" s="190">
        <v>1</v>
      </c>
      <c r="H24" s="201" t="str">
        <f>IF(AJ8="","1A",AJ8)</f>
        <v>1A</v>
      </c>
      <c r="I24" s="216" t="s">
        <v>203</v>
      </c>
      <c r="J24" s="251" t="str">
        <f>T20</f>
        <v/>
      </c>
      <c r="K24" s="200">
        <f t="shared" si="0"/>
        <v>0</v>
      </c>
      <c r="L24" s="228" t="s">
        <v>203</v>
      </c>
      <c r="M24" s="200">
        <f t="shared" si="1"/>
        <v>0</v>
      </c>
      <c r="N24" s="222"/>
      <c r="O24" s="223"/>
      <c r="P24" s="222"/>
      <c r="Q24" s="223"/>
      <c r="R24" s="222"/>
      <c r="S24" s="223"/>
      <c r="T24" t="str">
        <f t="shared" si="2"/>
        <v/>
      </c>
      <c r="U24" t="str">
        <f t="shared" si="3"/>
        <v/>
      </c>
      <c r="Y24" s="192" t="str">
        <f>'TAB P Poule 12 '!C32</f>
        <v>T / 5</v>
      </c>
      <c r="Z24">
        <f>COUNTIF(PLCE1,Y24)*2+COUNTIF(PLACE2,Y24)</f>
        <v>0</v>
      </c>
      <c r="AA24">
        <f>SUMIF(LISTEE1,Y24,(SCEQ1))+SUMIF(LISTEE2,Y24,(SCEQ2))</f>
        <v>0</v>
      </c>
      <c r="AB24">
        <f>SUMIF(LISTEE1,Y24,SCEQ2)+SUMIF(LISTEE2,Y24,SCEQ1)</f>
        <v>0</v>
      </c>
      <c r="AC24">
        <f>(SUMPRODUCT((LISTEE1=Y24)*((S1EQ1)+(S2EQ1)+(S3EQ1))))+(SUMPRODUCT((LISTEE2=Y24)*((S1EQ2)+(S2EQ2)+(S3EQ3))))</f>
        <v>0</v>
      </c>
      <c r="AD24">
        <f>(SUMPRODUCT((LISTEE2=Y24)*((S1EQ1)+(S2EQ1)+(S3EQ1))))+(SUMPRODUCT((LISTEE1=Y24)*((S1EQ2)+(S2EQ2)+(S3EQ3))))</f>
        <v>0</v>
      </c>
      <c r="AE24">
        <f t="shared" si="10"/>
        <v>0</v>
      </c>
      <c r="AF24">
        <f t="shared" si="5"/>
        <v>0</v>
      </c>
      <c r="AG24">
        <f t="shared" si="11"/>
        <v>0</v>
      </c>
      <c r="AH24">
        <f t="shared" ref="AH24:AH25" si="12">RANK(AG24,$AG$23:$AG$27)</f>
        <v>1</v>
      </c>
      <c r="AI24">
        <v>2</v>
      </c>
      <c r="AJ24" t="str">
        <f>IF(Z24=0,"",IF($AH$23=AI24,$Y$23,IF($AH$24=AI24,$Y$24,IF($AH$25=AI24,$Y$25,IF($AH$26=AI24,$Y$26)))))</f>
        <v/>
      </c>
    </row>
    <row r="25" spans="1:36" ht="15.75" thickBot="1" x14ac:dyDescent="0.3">
      <c r="C25" s="191" t="s">
        <v>75</v>
      </c>
      <c r="D25" s="186">
        <v>1</v>
      </c>
      <c r="E25">
        <v>18</v>
      </c>
      <c r="F25" s="187">
        <f>B5</f>
        <v>0.58333333333333337</v>
      </c>
      <c r="G25" s="190">
        <v>2</v>
      </c>
      <c r="H25" s="201" t="str">
        <f>IF(AJ23="","1D",AJ23)</f>
        <v>1D</v>
      </c>
      <c r="I25" s="216" t="s">
        <v>203</v>
      </c>
      <c r="J25" s="251" t="str">
        <f>T21</f>
        <v/>
      </c>
      <c r="K25" s="200">
        <f t="shared" si="0"/>
        <v>0</v>
      </c>
      <c r="L25" s="228" t="s">
        <v>203</v>
      </c>
      <c r="M25" s="200">
        <f t="shared" si="1"/>
        <v>0</v>
      </c>
      <c r="N25" s="222"/>
      <c r="O25" s="223"/>
      <c r="P25" s="222"/>
      <c r="Q25" s="223"/>
      <c r="R25" s="222"/>
      <c r="S25" s="223"/>
      <c r="T25" t="str">
        <f t="shared" si="2"/>
        <v/>
      </c>
      <c r="U25" t="str">
        <f t="shared" si="3"/>
        <v/>
      </c>
      <c r="Y25" s="192" t="str">
        <f>'TAB P Poule 12 '!C33</f>
        <v>T / 12</v>
      </c>
      <c r="Z25">
        <f>COUNTIF(PLCE1,Y25)*2+COUNTIF(PLACE2,Y25)</f>
        <v>0</v>
      </c>
      <c r="AA25">
        <f>SUMIF(LISTEE1,Y25,(SCEQ1))+SUMIF(LISTEE2,Y25,(SCEQ2))</f>
        <v>0</v>
      </c>
      <c r="AB25">
        <f>SUMIF(LISTEE1,Y25,SCEQ2)+SUMIF(LISTEE2,Y25,SCEQ1)</f>
        <v>0</v>
      </c>
      <c r="AC25">
        <f>(SUMPRODUCT((LISTEE1=Y25)*((S1EQ1)+(S2EQ1)+(S3EQ1))))+(SUMPRODUCT((LISTEE2=Y25)*((S1EQ2)+(S2EQ2)+(S3EQ3))))</f>
        <v>0</v>
      </c>
      <c r="AD25">
        <f>(SUMPRODUCT((LISTEE2=Y25)*((S1EQ1)+(S2EQ1)+(S3EQ1))))+(SUMPRODUCT((LISTEE1=Y25)*((S1EQ2)+(S2EQ2)+(S3EQ3))))</f>
        <v>0</v>
      </c>
      <c r="AE25">
        <f t="shared" si="10"/>
        <v>0</v>
      </c>
      <c r="AF25">
        <f t="shared" si="5"/>
        <v>0</v>
      </c>
      <c r="AG25">
        <f t="shared" si="11"/>
        <v>0</v>
      </c>
      <c r="AH25">
        <f t="shared" si="12"/>
        <v>1</v>
      </c>
      <c r="AI25">
        <v>3</v>
      </c>
      <c r="AJ25" t="str">
        <f>IF(Z25=0,"",IF($AH$23=AI25,$Y$23,IF($AH$24=AI25,$Y$24,IF($AH$25=AI25,$Y$25,IF($AH$26=AI25,$Y$26)))))</f>
        <v/>
      </c>
    </row>
    <row r="26" spans="1:36" ht="15.75" thickBot="1" x14ac:dyDescent="0.3">
      <c r="A26" s="186"/>
      <c r="C26" s="191" t="s">
        <v>75</v>
      </c>
      <c r="D26" s="186">
        <v>1</v>
      </c>
      <c r="E26">
        <v>19</v>
      </c>
      <c r="F26" s="187">
        <f>F25+$B$4</f>
        <v>0.61805555555555558</v>
      </c>
      <c r="G26" s="190">
        <v>1</v>
      </c>
      <c r="H26" s="201" t="str">
        <f>IF(AJ13="","1B",AJ13)</f>
        <v>1B</v>
      </c>
      <c r="I26" s="216" t="s">
        <v>203</v>
      </c>
      <c r="J26" s="251" t="str">
        <f>T23</f>
        <v/>
      </c>
      <c r="K26" s="200">
        <f t="shared" si="0"/>
        <v>0</v>
      </c>
      <c r="L26" s="228" t="s">
        <v>203</v>
      </c>
      <c r="M26" s="200">
        <f t="shared" si="1"/>
        <v>0</v>
      </c>
      <c r="N26" s="222"/>
      <c r="O26" s="223"/>
      <c r="P26" s="222"/>
      <c r="Q26" s="223"/>
      <c r="R26" s="222"/>
      <c r="S26" s="223"/>
      <c r="T26" t="str">
        <f t="shared" si="2"/>
        <v/>
      </c>
      <c r="U26" t="str">
        <f t="shared" si="3"/>
        <v/>
      </c>
    </row>
    <row r="27" spans="1:36" ht="15.75" thickBot="1" x14ac:dyDescent="0.3">
      <c r="A27" s="186"/>
      <c r="C27" s="191" t="s">
        <v>75</v>
      </c>
      <c r="D27" s="186">
        <v>1</v>
      </c>
      <c r="E27">
        <v>20</v>
      </c>
      <c r="F27" s="187">
        <f>F25+$B$4</f>
        <v>0.61805555555555558</v>
      </c>
      <c r="G27" s="190">
        <v>2</v>
      </c>
      <c r="H27" s="201" t="str">
        <f>IF(AJ18="","1C",AJ18)</f>
        <v>1C</v>
      </c>
      <c r="I27" s="216" t="s">
        <v>203</v>
      </c>
      <c r="J27" s="251" t="str">
        <f>T22</f>
        <v/>
      </c>
      <c r="K27" s="200">
        <f t="shared" si="0"/>
        <v>0</v>
      </c>
      <c r="L27" s="228" t="s">
        <v>203</v>
      </c>
      <c r="M27" s="200">
        <f t="shared" si="1"/>
        <v>0</v>
      </c>
      <c r="N27" s="222"/>
      <c r="O27" s="223"/>
      <c r="P27" s="222"/>
      <c r="Q27" s="223"/>
      <c r="R27" s="222"/>
      <c r="S27" s="223"/>
      <c r="T27" t="str">
        <f t="shared" si="2"/>
        <v/>
      </c>
      <c r="U27" t="str">
        <f t="shared" si="3"/>
        <v/>
      </c>
    </row>
    <row r="28" spans="1:36" x14ac:dyDescent="0.25">
      <c r="A28" s="186"/>
      <c r="C28" s="191" t="s">
        <v>187</v>
      </c>
      <c r="D28" s="186">
        <v>1</v>
      </c>
      <c r="E28">
        <v>21</v>
      </c>
      <c r="F28" s="187">
        <f t="shared" ref="F28:F31" si="13">F27+$B$4</f>
        <v>0.65277777777777779</v>
      </c>
      <c r="G28" s="190">
        <v>1</v>
      </c>
      <c r="H28" s="201" t="str">
        <f>T24</f>
        <v/>
      </c>
      <c r="I28" s="216" t="s">
        <v>203</v>
      </c>
      <c r="J28" s="250" t="str">
        <f>T25</f>
        <v/>
      </c>
      <c r="K28" s="200">
        <f t="shared" si="0"/>
        <v>0</v>
      </c>
      <c r="L28" s="228" t="s">
        <v>203</v>
      </c>
      <c r="M28" s="200">
        <f t="shared" si="1"/>
        <v>0</v>
      </c>
      <c r="N28" s="222"/>
      <c r="O28" s="223"/>
      <c r="P28" s="222"/>
      <c r="Q28" s="223"/>
      <c r="R28" s="222"/>
      <c r="S28" s="223"/>
      <c r="T28" t="str">
        <f t="shared" si="2"/>
        <v/>
      </c>
      <c r="U28" t="str">
        <f t="shared" si="3"/>
        <v/>
      </c>
      <c r="Y28" s="192" t="s">
        <v>192</v>
      </c>
    </row>
    <row r="29" spans="1:36" x14ac:dyDescent="0.25">
      <c r="A29" s="186"/>
      <c r="C29" s="191" t="s">
        <v>187</v>
      </c>
      <c r="D29" s="186">
        <v>1</v>
      </c>
      <c r="E29">
        <v>22</v>
      </c>
      <c r="F29" s="187">
        <f>F28+$B$4</f>
        <v>0.6875</v>
      </c>
      <c r="G29" s="190">
        <v>1</v>
      </c>
      <c r="H29" s="201" t="str">
        <f>T26</f>
        <v/>
      </c>
      <c r="I29" s="216" t="s">
        <v>203</v>
      </c>
      <c r="J29" s="219" t="str">
        <f>T27</f>
        <v/>
      </c>
      <c r="K29" s="200">
        <f t="shared" si="0"/>
        <v>0</v>
      </c>
      <c r="L29" s="228" t="s">
        <v>203</v>
      </c>
      <c r="M29" s="200">
        <f t="shared" si="1"/>
        <v>0</v>
      </c>
      <c r="N29" s="222"/>
      <c r="O29" s="223"/>
      <c r="P29" s="222"/>
      <c r="Q29" s="223"/>
      <c r="R29" s="222"/>
      <c r="S29" s="223"/>
      <c r="T29" t="str">
        <f t="shared" si="2"/>
        <v/>
      </c>
      <c r="U29" t="str">
        <f t="shared" si="3"/>
        <v/>
      </c>
      <c r="X29">
        <v>1</v>
      </c>
      <c r="Y29" s="192" t="str">
        <f>T31</f>
        <v/>
      </c>
    </row>
    <row r="30" spans="1:36" x14ac:dyDescent="0.25">
      <c r="A30" s="186"/>
      <c r="C30" s="191" t="s">
        <v>188</v>
      </c>
      <c r="D30" s="186">
        <v>1</v>
      </c>
      <c r="E30">
        <v>23</v>
      </c>
      <c r="F30" s="187">
        <f t="shared" si="13"/>
        <v>0.72222222222222221</v>
      </c>
      <c r="G30" s="190">
        <v>1</v>
      </c>
      <c r="H30" s="201" t="str">
        <f>U28</f>
        <v/>
      </c>
      <c r="I30" s="216" t="s">
        <v>203</v>
      </c>
      <c r="J30" s="219" t="str">
        <f>U29</f>
        <v/>
      </c>
      <c r="K30" s="200">
        <f t="shared" si="0"/>
        <v>0</v>
      </c>
      <c r="L30" s="228" t="s">
        <v>203</v>
      </c>
      <c r="M30" s="200">
        <f t="shared" si="1"/>
        <v>0</v>
      </c>
      <c r="N30" s="222"/>
      <c r="O30" s="223"/>
      <c r="P30" s="222"/>
      <c r="Q30" s="223"/>
      <c r="R30" s="222"/>
      <c r="S30" s="223"/>
      <c r="T30" t="str">
        <f t="shared" si="2"/>
        <v/>
      </c>
      <c r="U30" t="str">
        <f t="shared" si="3"/>
        <v/>
      </c>
      <c r="X30">
        <v>2</v>
      </c>
      <c r="Y30" s="192" t="str">
        <f>U31</f>
        <v/>
      </c>
    </row>
    <row r="31" spans="1:36" ht="15.75" thickBot="1" x14ac:dyDescent="0.3">
      <c r="C31" t="s">
        <v>191</v>
      </c>
      <c r="D31" s="186">
        <v>1</v>
      </c>
      <c r="E31">
        <v>24</v>
      </c>
      <c r="F31" s="187">
        <f t="shared" si="13"/>
        <v>0.75694444444444442</v>
      </c>
      <c r="G31" s="190">
        <v>1</v>
      </c>
      <c r="H31" s="201" t="str">
        <f>T28</f>
        <v/>
      </c>
      <c r="I31" s="216" t="s">
        <v>203</v>
      </c>
      <c r="J31" s="219" t="str">
        <f>T29</f>
        <v/>
      </c>
      <c r="K31" s="200">
        <f t="shared" si="0"/>
        <v>0</v>
      </c>
      <c r="L31" s="228" t="s">
        <v>203</v>
      </c>
      <c r="M31" s="200">
        <f t="shared" si="1"/>
        <v>0</v>
      </c>
      <c r="N31" s="224"/>
      <c r="O31" s="225"/>
      <c r="P31" s="224"/>
      <c r="Q31" s="225"/>
      <c r="R31" s="224"/>
      <c r="S31" s="225"/>
      <c r="T31" t="str">
        <f t="shared" si="2"/>
        <v/>
      </c>
      <c r="U31" t="str">
        <f t="shared" si="3"/>
        <v/>
      </c>
      <c r="X31">
        <v>3</v>
      </c>
      <c r="Y31" s="192" t="str">
        <f>T30</f>
        <v/>
      </c>
    </row>
    <row r="32" spans="1:36" x14ac:dyDescent="0.25">
      <c r="X32">
        <v>4</v>
      </c>
      <c r="Y32" s="192" t="str">
        <f>U30</f>
        <v/>
      </c>
    </row>
    <row r="33" spans="24:25" x14ac:dyDescent="0.25">
      <c r="X33">
        <v>5</v>
      </c>
      <c r="Y33" s="192" t="str">
        <f>U24</f>
        <v/>
      </c>
    </row>
    <row r="34" spans="24:25" x14ac:dyDescent="0.25">
      <c r="X34">
        <v>5</v>
      </c>
      <c r="Y34" s="192" t="str">
        <f>U25</f>
        <v/>
      </c>
    </row>
    <row r="35" spans="24:25" x14ac:dyDescent="0.25">
      <c r="X35">
        <v>5</v>
      </c>
      <c r="Y35" s="192" t="str">
        <f>U26</f>
        <v/>
      </c>
    </row>
    <row r="36" spans="24:25" x14ac:dyDescent="0.25">
      <c r="X36">
        <v>5</v>
      </c>
      <c r="Y36" s="192" t="str">
        <f>U27</f>
        <v/>
      </c>
    </row>
    <row r="37" spans="24:25" x14ac:dyDescent="0.25">
      <c r="X37">
        <v>9</v>
      </c>
      <c r="Y37" s="192" t="str">
        <f>AJ10</f>
        <v/>
      </c>
    </row>
    <row r="38" spans="24:25" x14ac:dyDescent="0.25">
      <c r="X38">
        <v>9</v>
      </c>
      <c r="Y38" s="192" t="str">
        <f>AJ15</f>
        <v/>
      </c>
    </row>
    <row r="39" spans="24:25" x14ac:dyDescent="0.25">
      <c r="X39">
        <v>9</v>
      </c>
      <c r="Y39" s="192" t="str">
        <f>AJ20</f>
        <v/>
      </c>
    </row>
    <row r="40" spans="24:25" x14ac:dyDescent="0.25">
      <c r="X40">
        <v>9</v>
      </c>
      <c r="Y40" s="192" t="str">
        <f>AJ25</f>
        <v/>
      </c>
    </row>
  </sheetData>
  <sheetProtection password="E69A" sheet="1" objects="1" scenarios="1" selectLockedCells="1"/>
  <dataValidations count="4">
    <dataValidation allowBlank="1" showInputMessage="1" showErrorMessage="1" promptTitle="SANS BARRAGE" prompt="Si pas de barrage, copier coller l'équipe classée 2 de la poule C" sqref="J24"/>
    <dataValidation allowBlank="1" showInputMessage="1" showErrorMessage="1" promptTitle="SANS BARRAGE" prompt="Si pas de barrage, copier coller l'équipe 2 de la poule B" sqref="J25"/>
    <dataValidation allowBlank="1" showInputMessage="1" showErrorMessage="1" promptTitle="SANS BARRAGE" prompt="Si pas de barrage, copier-coller l'équipe classée 2 de la poule D" sqref="J26"/>
    <dataValidation allowBlank="1" showInputMessage="1" showErrorMessage="1" promptTitle="SANS BARRAGE" prompt="Si pas de barrage, copier-coller l'équipe classée 2 de la poule A" sqref="J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35</vt:i4>
      </vt:variant>
    </vt:vector>
  </HeadingPairs>
  <TitlesOfParts>
    <vt:vector size="45" baseType="lpstr">
      <vt:lpstr>LISTE</vt:lpstr>
      <vt:lpstr>LISTE ENGAGES</vt:lpstr>
      <vt:lpstr>EMARG Tableau Qualif</vt:lpstr>
      <vt:lpstr>TAB Qualif Poule 12 </vt:lpstr>
      <vt:lpstr>SCORE QUAL</vt:lpstr>
      <vt:lpstr>PLANNING </vt:lpstr>
      <vt:lpstr>EMARG Tableau PRINCIPAL</vt:lpstr>
      <vt:lpstr>TAB P Poule 12 </vt:lpstr>
      <vt:lpstr>SCORE PRINC</vt:lpstr>
      <vt:lpstr>RELEVE</vt:lpstr>
      <vt:lpstr>ANNEE</vt:lpstr>
      <vt:lpstr>EQUIPES</vt:lpstr>
      <vt:lpstr>GENRE</vt:lpstr>
      <vt:lpstr>'SCORE PRINC'!LISTEE1</vt:lpstr>
      <vt:lpstr>'SCORE QUAL'!LISTEE1</vt:lpstr>
      <vt:lpstr>'SCORE PRINC'!LISTEE2</vt:lpstr>
      <vt:lpstr>'SCORE QUAL'!LISTEE2</vt:lpstr>
      <vt:lpstr>PLACE2</vt:lpstr>
      <vt:lpstr>PLACEQ2</vt:lpstr>
      <vt:lpstr>PLCE1</vt:lpstr>
      <vt:lpstr>PLCEQ1</vt:lpstr>
      <vt:lpstr>RANG</vt:lpstr>
      <vt:lpstr>'SCORE PRINC'!S1EQ1</vt:lpstr>
      <vt:lpstr>'SCORE QUAL'!S1EQ1</vt:lpstr>
      <vt:lpstr>'SCORE PRINC'!S1EQ2</vt:lpstr>
      <vt:lpstr>'SCORE QUAL'!S1EQ2</vt:lpstr>
      <vt:lpstr>'SCORE PRINC'!S2EQ1</vt:lpstr>
      <vt:lpstr>'SCORE QUAL'!S2EQ1</vt:lpstr>
      <vt:lpstr>'SCORE PRINC'!S2EQ2</vt:lpstr>
      <vt:lpstr>'SCORE QUAL'!S2EQ2</vt:lpstr>
      <vt:lpstr>'SCORE PRINC'!S3EQ1</vt:lpstr>
      <vt:lpstr>'SCORE QUAL'!S3EQ1</vt:lpstr>
      <vt:lpstr>'SCORE PRINC'!S3EQ3</vt:lpstr>
      <vt:lpstr>'SCORE QUAL'!S3EQ3</vt:lpstr>
      <vt:lpstr>'SCORE PRINC'!SCEQ1</vt:lpstr>
      <vt:lpstr>'SCORE QUAL'!SCEQ1</vt:lpstr>
      <vt:lpstr>'SCORE PRINC'!SCEQ2</vt:lpstr>
      <vt:lpstr>'SCORE QUAL'!SCEQ2</vt:lpstr>
      <vt:lpstr>TYPE</vt:lpstr>
      <vt:lpstr>'EMARG Tableau PRINCIPAL'!Zone_d_impression</vt:lpstr>
      <vt:lpstr>'EMARG Tableau Qualif'!Zone_d_impression</vt:lpstr>
      <vt:lpstr>'LISTE ENGAGES'!Zone_d_impression</vt:lpstr>
      <vt:lpstr>RELEVE!Zone_d_impression</vt:lpstr>
      <vt:lpstr>'TAB P Poule 12 '!Zone_d_impression</vt:lpstr>
      <vt:lpstr>'TAB Qualif Poule 12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2020-07-03T12:32:24Z</cp:lastPrinted>
  <dcterms:created xsi:type="dcterms:W3CDTF">2016-05-31T10:18:59Z</dcterms:created>
  <dcterms:modified xsi:type="dcterms:W3CDTF">2020-07-03T17:47:20Z</dcterms:modified>
</cp:coreProperties>
</file>